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ite.sharepoint.com/Shared Documents/2025/2 - Generación de contenido/ISE 2025/7. Material página web/"/>
    </mc:Choice>
  </mc:AlternateContent>
  <xr:revisionPtr revIDLastSave="21" documentId="8_{99FD0676-BD25-49BB-B9D4-A85B09DD04AB}" xr6:coauthVersionLast="47" xr6:coauthVersionMax="47" xr10:uidLastSave="{FD3C975F-1CCB-47A1-BD9C-8209DA1203FC}"/>
  <workbookProtection workbookAlgorithmName="SHA-512" workbookHashValue="P3egNvkp/DboRWhLZ0jE6PPlfNX9m5CPHMwJr87J/S2EJ4Tpi1CmgOzNuzLv8cpIEpQlfUoUVYfodqFkyM5ubg==" workbookSaltValue="/WWRfyWdSnwYEvHVTnjuoA==" workbookSpinCount="100000" lockStructure="1"/>
  <bookViews>
    <workbookView xWindow="-110" yWindow="-110" windowWidth="19420" windowHeight="10300" tabRatio="886" activeTab="8" xr2:uid="{D57D79F8-FAF0-466B-B66A-26702C8E09E8}"/>
  </bookViews>
  <sheets>
    <sheet name="Estructura" sheetId="3" r:id="rId1"/>
    <sheet name="Gráfico" sheetId="107" r:id="rId2"/>
    <sheet name="Años" sheetId="109" state="hidden" r:id="rId3"/>
    <sheet name="Datos Consolidados" sheetId="4" state="hidden" r:id="rId4"/>
    <sheet name="Datos Consolidados (Ori 24)" sheetId="119" state="hidden" r:id="rId5"/>
    <sheet name="Datos Consolidados (Ori 25)" sheetId="118" state="hidden" r:id="rId6"/>
    <sheet name="Listas" sheetId="108" state="hidden" r:id="rId7"/>
    <sheet name="ISE - Trabajo" sheetId="5" state="hidden" r:id="rId8"/>
    <sheet name="Resultados" sheetId="104" r:id="rId9"/>
    <sheet name="FIN-1-1" sheetId="6" r:id="rId10"/>
    <sheet name="FIN-1-2" sheetId="7" r:id="rId11"/>
    <sheet name="FIN-1-3" sheetId="11" r:id="rId12"/>
    <sheet name="FIN-2-1" sheetId="9" r:id="rId13"/>
    <sheet name="FIN-2-2" sheetId="10" r:id="rId14"/>
    <sheet name="FIN-2-3" sheetId="12" r:id="rId15"/>
    <sheet name="CHHC-1-1" sheetId="103" r:id="rId16"/>
    <sheet name="CHHC-1-2" sheetId="16" r:id="rId17"/>
    <sheet name="CHHC-1-3" sheetId="110" r:id="rId18"/>
    <sheet name="CHHC-1-4" sheetId="111" r:id="rId19"/>
    <sheet name="CHHC-2-1" sheetId="21" r:id="rId20"/>
    <sheet name="CHHC-2-2" sheetId="17" r:id="rId21"/>
    <sheet name="CS-1-1" sheetId="32" r:id="rId22"/>
    <sheet name="CS-1-2" sheetId="33" r:id="rId23"/>
    <sheet name="CS-1-3" sheetId="34" r:id="rId24"/>
    <sheet name="CS-1-4" sheetId="35" r:id="rId25"/>
    <sheet name="CS-1-5" sheetId="38" r:id="rId26"/>
    <sheet name="CS-2-1" sheetId="23" r:id="rId27"/>
    <sheet name="CS-2-2" sheetId="114" r:id="rId28"/>
    <sheet name="EN-1-1" sheetId="41" r:id="rId29"/>
    <sheet name="EN-1-2" sheetId="42" r:id="rId30"/>
    <sheet name="EN-1-3" sheetId="43" r:id="rId31"/>
    <sheet name="EN-1-4" sheetId="44" r:id="rId32"/>
    <sheet name="EN-2-1" sheetId="2" r:id="rId33"/>
    <sheet name="EN-2-2" sheetId="56" r:id="rId34"/>
    <sheet name="EN-2-3" sheetId="57" r:id="rId35"/>
    <sheet name="EN-2-4" sheetId="58" r:id="rId36"/>
    <sheet name="EN-2-5" sheetId="59" r:id="rId37"/>
    <sheet name="EN-2-6" sheetId="39" r:id="rId38"/>
    <sheet name="EN-2-7" sheetId="60" r:id="rId39"/>
    <sheet name="EN-2-8" sheetId="61" r:id="rId40"/>
    <sheet name="INF-1-1" sheetId="70" r:id="rId41"/>
    <sheet name="INF-1-2" sheetId="75" r:id="rId42"/>
    <sheet name="INF-1-3" sheetId="73" r:id="rId43"/>
    <sheet name="INF-2-1" sheetId="74" r:id="rId44"/>
    <sheet name="INF-2-2" sheetId="71" r:id="rId45"/>
    <sheet name="INF-2-3" sheetId="78" r:id="rId46"/>
    <sheet name="INF-2-4" sheetId="77" r:id="rId47"/>
    <sheet name="INF-2-5" sheetId="72" r:id="rId48"/>
    <sheet name="ATIE-1-1" sheetId="79" r:id="rId49"/>
    <sheet name="ATIE-1-2" sheetId="80" r:id="rId50"/>
    <sheet name="ATIE-1-3" sheetId="81" r:id="rId51"/>
    <sheet name="ATIE-1-4" sheetId="82" r:id="rId52"/>
    <sheet name="ATIE-2-1" sheetId="91" r:id="rId53"/>
    <sheet name="ATIE-2-2" sheetId="93" r:id="rId54"/>
    <sheet name="EIGC-1-1" sheetId="84" r:id="rId55"/>
    <sheet name="EIGC-1-2" sheetId="85" r:id="rId56"/>
    <sheet name="EIGC-1-3" sheetId="14" r:id="rId57"/>
    <sheet name="EIGC-2-1" sheetId="105" r:id="rId58"/>
    <sheet name="EIGC-2-2" sheetId="106" r:id="rId59"/>
    <sheet name="EIGC-2-3" sheetId="86" r:id="rId60"/>
    <sheet name="EIGC-2-4" sheetId="88" r:id="rId61"/>
    <sheet name="DEM-1-1" sheetId="96" r:id="rId62"/>
    <sheet name="DEM-1-2" sheetId="97" r:id="rId63"/>
    <sheet name="DEM-2-1" sheetId="99" r:id="rId64"/>
    <sheet name="DEM-2-2" sheetId="100" r:id="rId65"/>
    <sheet name="DEM-3-1" sheetId="101" r:id="rId66"/>
    <sheet name="DEM-3-2" sheetId="102" r:id="rId67"/>
  </sheets>
  <definedNames>
    <definedName name="_xlnm._FilterDatabase" localSheetId="19" hidden="1">'CHHC-2-1'!$A$3:$B$3</definedName>
    <definedName name="_xlnm._FilterDatabase" localSheetId="26" hidden="1">'CS-2-1'!$A$3:$B$3</definedName>
    <definedName name="_xlnm._FilterDatabase" localSheetId="27" hidden="1">'CS-2-2'!$A$3:$B$3</definedName>
    <definedName name="_xlnm._FilterDatabase" localSheetId="59" hidden="1">'EIGC-2-3'!$A$3:$B$3</definedName>
    <definedName name="_xlnm._FilterDatabase" localSheetId="38" hidden="1">'EN-2-7'!$A$3:$B$3</definedName>
    <definedName name="_xlnm._FilterDatabase" localSheetId="0" hidden="1">Estructura!$C$3:$F$3</definedName>
    <definedName name="_xlnm._FilterDatabase" localSheetId="8" hidden="1">Resultados!$A$5:$S$5</definedName>
    <definedName name="_xlchart.v1.0" hidden="1">Gráfico!$B$1</definedName>
    <definedName name="_xlchart.v1.1" hidden="1">Gráfico!$C$5:$C$27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17" i="104" l="1"/>
  <c r="AV117" i="104" s="1"/>
  <c r="AW117" i="104" s="1"/>
  <c r="AX117" i="104" s="1"/>
  <c r="AY117" i="104" s="1"/>
  <c r="AZ117" i="104" s="1"/>
  <c r="BA117" i="104" s="1"/>
  <c r="BB117" i="104" s="1"/>
  <c r="BC117" i="104" s="1"/>
  <c r="BD117" i="104" s="1"/>
  <c r="BE117" i="104" s="1"/>
  <c r="BF117" i="104" s="1"/>
  <c r="BG117" i="104" s="1"/>
  <c r="BJ34" i="5" l="1"/>
  <c r="BI35" i="5"/>
  <c r="BI34" i="5"/>
  <c r="BJ35" i="5"/>
  <c r="AS29" i="4"/>
  <c r="AT29" i="4" s="1"/>
  <c r="AU29" i="4" s="1"/>
  <c r="AV29" i="4" s="1"/>
  <c r="AW29" i="4" s="1"/>
  <c r="AX29" i="4" s="1"/>
  <c r="AY29" i="4" s="1"/>
  <c r="AZ29" i="4" s="1"/>
  <c r="BA29" i="4" s="1"/>
  <c r="BB29" i="4" s="1"/>
  <c r="BC29" i="4" s="1"/>
  <c r="BD29" i="4" s="1"/>
  <c r="BE29" i="4" s="1"/>
  <c r="BF29" i="4" s="1"/>
  <c r="BG29" i="4" s="1"/>
  <c r="B28" i="78" l="1"/>
  <c r="B29" i="78"/>
  <c r="F83" i="3"/>
  <c r="E83" i="3"/>
  <c r="F63" i="3"/>
  <c r="E63" i="3"/>
  <c r="E15" i="3"/>
  <c r="E16" i="3"/>
  <c r="B4" i="61"/>
  <c r="C4" i="61"/>
  <c r="D4" i="61"/>
  <c r="B5" i="61"/>
  <c r="C5" i="61"/>
  <c r="D5" i="61"/>
  <c r="B6" i="61"/>
  <c r="C6" i="61"/>
  <c r="D6" i="61"/>
  <c r="B7" i="61"/>
  <c r="C7" i="61"/>
  <c r="D7" i="61"/>
  <c r="B8" i="61"/>
  <c r="C8" i="61"/>
  <c r="D8" i="61"/>
  <c r="B9" i="61"/>
  <c r="C9" i="61"/>
  <c r="D9" i="61"/>
  <c r="B10" i="61"/>
  <c r="C10" i="61"/>
  <c r="D10" i="61"/>
  <c r="B11" i="61"/>
  <c r="C11" i="61"/>
  <c r="D11" i="61"/>
  <c r="B12" i="61"/>
  <c r="C12" i="61"/>
  <c r="D12" i="61"/>
  <c r="B13" i="61"/>
  <c r="C13" i="61"/>
  <c r="D13" i="61"/>
  <c r="B14" i="61"/>
  <c r="C14" i="61"/>
  <c r="D14" i="61"/>
  <c r="B15" i="61"/>
  <c r="C15" i="61"/>
  <c r="D15" i="61"/>
  <c r="B16" i="61"/>
  <c r="C16" i="61"/>
  <c r="D16" i="61"/>
  <c r="B17" i="61"/>
  <c r="C17" i="61"/>
  <c r="D17" i="61"/>
  <c r="B18" i="61"/>
  <c r="C18" i="61"/>
  <c r="D18" i="61"/>
  <c r="B19" i="61"/>
  <c r="C19" i="61"/>
  <c r="D19" i="61"/>
  <c r="B20" i="61"/>
  <c r="C20" i="61"/>
  <c r="D20" i="61"/>
  <c r="B21" i="61"/>
  <c r="C21" i="61"/>
  <c r="D21" i="61"/>
  <c r="B22" i="61"/>
  <c r="C22" i="61"/>
  <c r="D22" i="61"/>
  <c r="B23" i="61"/>
  <c r="C23" i="61"/>
  <c r="D23" i="61"/>
  <c r="B24" i="61"/>
  <c r="C24" i="61"/>
  <c r="D24" i="61"/>
  <c r="B25" i="61"/>
  <c r="C25" i="61"/>
  <c r="D25" i="61"/>
  <c r="B26" i="61"/>
  <c r="C26" i="61"/>
  <c r="D26" i="61"/>
  <c r="BO32" i="5"/>
  <c r="BO33" i="5"/>
  <c r="BO2" i="5"/>
  <c r="AW6" i="4"/>
  <c r="AW7" i="4"/>
  <c r="AW8" i="4"/>
  <c r="AW9" i="4"/>
  <c r="AW10" i="4"/>
  <c r="AW11" i="4"/>
  <c r="AW12" i="4"/>
  <c r="AW13" i="4"/>
  <c r="AW14" i="4"/>
  <c r="AW15" i="4"/>
  <c r="AW16" i="4"/>
  <c r="AW17" i="4"/>
  <c r="AW18" i="4"/>
  <c r="AW19" i="4"/>
  <c r="AW20" i="4"/>
  <c r="AW21" i="4"/>
  <c r="AW22" i="4"/>
  <c r="AW23" i="4"/>
  <c r="AW24" i="4"/>
  <c r="AW25" i="4"/>
  <c r="AW26" i="4"/>
  <c r="AW27" i="4"/>
  <c r="AW5" i="4"/>
  <c r="B29" i="97"/>
  <c r="BX35" i="5" s="1"/>
  <c r="BG66" i="118"/>
  <c r="BF66" i="118"/>
  <c r="BE66" i="118"/>
  <c r="BD66" i="118"/>
  <c r="BC66" i="118"/>
  <c r="BB66" i="118"/>
  <c r="BA66" i="118"/>
  <c r="AZ66" i="118"/>
  <c r="AY66" i="118"/>
  <c r="AX66" i="118"/>
  <c r="AW66" i="118"/>
  <c r="AV66" i="118"/>
  <c r="AU66" i="118"/>
  <c r="AT66" i="118"/>
  <c r="AS66" i="118"/>
  <c r="AR66" i="118"/>
  <c r="AQ66" i="118"/>
  <c r="AP66" i="118"/>
  <c r="AO66" i="118"/>
  <c r="AN66" i="118"/>
  <c r="AM66" i="118"/>
  <c r="AL66" i="118"/>
  <c r="AK66" i="118"/>
  <c r="AJ66" i="118"/>
  <c r="AI66" i="118"/>
  <c r="AH66" i="118"/>
  <c r="AG66" i="118"/>
  <c r="AF66" i="118"/>
  <c r="AE66" i="118"/>
  <c r="AD66" i="118"/>
  <c r="AC66" i="118"/>
  <c r="AB66" i="118"/>
  <c r="AA66" i="118"/>
  <c r="Z66" i="118"/>
  <c r="Y66" i="118"/>
  <c r="X66" i="118"/>
  <c r="W66" i="118"/>
  <c r="V66" i="118"/>
  <c r="U66" i="118"/>
  <c r="T66" i="118"/>
  <c r="S66" i="118"/>
  <c r="R66" i="118"/>
  <c r="Q66" i="118"/>
  <c r="P66" i="118"/>
  <c r="O66" i="118"/>
  <c r="N66" i="118"/>
  <c r="M66" i="118"/>
  <c r="L66" i="118"/>
  <c r="K66" i="118"/>
  <c r="J66" i="118"/>
  <c r="I66" i="118"/>
  <c r="H66" i="118"/>
  <c r="G66" i="118"/>
  <c r="F66" i="118"/>
  <c r="E66" i="118"/>
  <c r="D66" i="118"/>
  <c r="C66" i="118"/>
  <c r="B66" i="118"/>
  <c r="BG65" i="118"/>
  <c r="BF65" i="118"/>
  <c r="BE65" i="118"/>
  <c r="BD65" i="118"/>
  <c r="BC65" i="118"/>
  <c r="BB65" i="118"/>
  <c r="BA65" i="118"/>
  <c r="AZ65" i="118"/>
  <c r="AY65" i="118"/>
  <c r="AX65" i="118"/>
  <c r="AW65" i="118"/>
  <c r="AV65" i="118"/>
  <c r="AU65" i="118"/>
  <c r="AT65" i="118"/>
  <c r="AS65" i="118"/>
  <c r="AR65" i="118"/>
  <c r="AQ65" i="118"/>
  <c r="AP65" i="118"/>
  <c r="AO65" i="118"/>
  <c r="AN65" i="118"/>
  <c r="AM65" i="118"/>
  <c r="AL65" i="118"/>
  <c r="AK65" i="118"/>
  <c r="AJ65" i="118"/>
  <c r="AI65" i="118"/>
  <c r="AH65" i="118"/>
  <c r="AG65" i="118"/>
  <c r="AF65" i="118"/>
  <c r="AE65" i="118"/>
  <c r="AD65" i="118"/>
  <c r="AC65" i="118"/>
  <c r="AB65" i="118"/>
  <c r="AA65" i="118"/>
  <c r="Z65" i="118"/>
  <c r="Y65" i="118"/>
  <c r="X65" i="118"/>
  <c r="W65" i="118"/>
  <c r="V65" i="118"/>
  <c r="U65" i="118"/>
  <c r="T65" i="118"/>
  <c r="S65" i="118"/>
  <c r="R65" i="118"/>
  <c r="Q65" i="118"/>
  <c r="P65" i="118"/>
  <c r="O65" i="118"/>
  <c r="N65" i="118"/>
  <c r="M65" i="118"/>
  <c r="L65" i="118"/>
  <c r="K65" i="118"/>
  <c r="J65" i="118"/>
  <c r="I65" i="118"/>
  <c r="H65" i="118"/>
  <c r="G65" i="118"/>
  <c r="F65" i="118"/>
  <c r="E65" i="118"/>
  <c r="D65" i="118"/>
  <c r="C65" i="118"/>
  <c r="B65" i="118"/>
  <c r="C65" i="119"/>
  <c r="D65" i="119"/>
  <c r="E65" i="119"/>
  <c r="F65" i="119"/>
  <c r="G65" i="119"/>
  <c r="H65" i="119"/>
  <c r="I65" i="119"/>
  <c r="J65" i="119"/>
  <c r="K65" i="119"/>
  <c r="L65" i="119"/>
  <c r="M65" i="119"/>
  <c r="N65" i="119"/>
  <c r="O65" i="119"/>
  <c r="P65" i="119"/>
  <c r="Q65" i="119"/>
  <c r="R65" i="119"/>
  <c r="S65" i="119"/>
  <c r="T65" i="119"/>
  <c r="U65" i="119"/>
  <c r="V65" i="119"/>
  <c r="W65" i="119"/>
  <c r="X65" i="119"/>
  <c r="Y65" i="119"/>
  <c r="Z65" i="119"/>
  <c r="AA65" i="119"/>
  <c r="AB65" i="119"/>
  <c r="AC65" i="119"/>
  <c r="AD65" i="119"/>
  <c r="AE65" i="119"/>
  <c r="AF65" i="119"/>
  <c r="AG65" i="119"/>
  <c r="AH65" i="119"/>
  <c r="AI65" i="119"/>
  <c r="AJ65" i="119"/>
  <c r="AK65" i="119"/>
  <c r="AL65" i="119"/>
  <c r="AM65" i="119"/>
  <c r="AN65" i="119"/>
  <c r="AO65" i="119"/>
  <c r="AP65" i="119"/>
  <c r="AQ65" i="119"/>
  <c r="AR65" i="119"/>
  <c r="AS65" i="119"/>
  <c r="AT65" i="119"/>
  <c r="AU65" i="119"/>
  <c r="AV65" i="119"/>
  <c r="AW65" i="119"/>
  <c r="AX65" i="119"/>
  <c r="AY65" i="119"/>
  <c r="AZ65" i="119"/>
  <c r="BA65" i="119"/>
  <c r="BB65" i="119"/>
  <c r="BC65" i="119"/>
  <c r="BD65" i="119"/>
  <c r="BE65" i="119"/>
  <c r="BF65" i="119"/>
  <c r="BG65" i="119"/>
  <c r="C66" i="119"/>
  <c r="D66" i="119"/>
  <c r="E66" i="119"/>
  <c r="F66" i="119"/>
  <c r="G66" i="119"/>
  <c r="H66" i="119"/>
  <c r="I66" i="119"/>
  <c r="J66" i="119"/>
  <c r="K66" i="119"/>
  <c r="L66" i="119"/>
  <c r="M66" i="119"/>
  <c r="N66" i="119"/>
  <c r="O66" i="119"/>
  <c r="P66" i="119"/>
  <c r="Q66" i="119"/>
  <c r="R66" i="119"/>
  <c r="S66" i="119"/>
  <c r="T66" i="119"/>
  <c r="U66" i="119"/>
  <c r="V66" i="119"/>
  <c r="W66" i="119"/>
  <c r="X66" i="119"/>
  <c r="Y66" i="119"/>
  <c r="Z66" i="119"/>
  <c r="AA66" i="119"/>
  <c r="AB66" i="119"/>
  <c r="AC66" i="119"/>
  <c r="AD66" i="119"/>
  <c r="AE66" i="119"/>
  <c r="AF66" i="119"/>
  <c r="AG66" i="119"/>
  <c r="AH66" i="119"/>
  <c r="AI66" i="119"/>
  <c r="AJ66" i="119"/>
  <c r="AK66" i="119"/>
  <c r="AL66" i="119"/>
  <c r="AM66" i="119"/>
  <c r="AN66" i="119"/>
  <c r="AO66" i="119"/>
  <c r="AP66" i="119"/>
  <c r="AQ66" i="119"/>
  <c r="AR66" i="119"/>
  <c r="AS66" i="119"/>
  <c r="AT66" i="119"/>
  <c r="AU66" i="119"/>
  <c r="AV66" i="119"/>
  <c r="AW66" i="119"/>
  <c r="AX66" i="119"/>
  <c r="AY66" i="119"/>
  <c r="AZ66" i="119"/>
  <c r="BA66" i="119"/>
  <c r="BB66" i="119"/>
  <c r="BC66" i="119"/>
  <c r="BD66" i="119"/>
  <c r="BE66" i="119"/>
  <c r="BF66" i="119"/>
  <c r="BG66" i="119"/>
  <c r="B66" i="119"/>
  <c r="B65" i="119"/>
  <c r="AW31" i="4" l="1"/>
  <c r="AW32" i="4"/>
  <c r="AE34" i="5"/>
  <c r="BW35" i="5"/>
  <c r="BW34" i="5"/>
  <c r="BT35" i="5"/>
  <c r="BT34" i="5"/>
  <c r="BQ35" i="5"/>
  <c r="BQ34" i="5"/>
  <c r="BM35" i="5"/>
  <c r="BM34" i="5"/>
  <c r="BE35" i="5"/>
  <c r="BE34" i="5"/>
  <c r="BD35" i="5"/>
  <c r="BD34" i="5"/>
  <c r="BA35" i="5"/>
  <c r="BA34" i="5"/>
  <c r="AY35" i="5"/>
  <c r="AY34" i="5"/>
  <c r="AU35" i="5"/>
  <c r="AU34" i="5"/>
  <c r="AS35" i="5"/>
  <c r="AS34" i="5"/>
  <c r="AO35" i="5"/>
  <c r="AO34" i="5"/>
  <c r="AN35" i="5"/>
  <c r="AN34" i="5"/>
  <c r="AM35" i="5"/>
  <c r="AM34" i="5"/>
  <c r="AL35" i="5"/>
  <c r="AL34" i="5"/>
  <c r="AK35" i="5"/>
  <c r="AK34" i="5"/>
  <c r="AJ35" i="5"/>
  <c r="AJ34" i="5"/>
  <c r="AI35" i="5"/>
  <c r="AI34" i="5"/>
  <c r="AG35" i="5"/>
  <c r="AG34" i="5"/>
  <c r="AF35" i="5"/>
  <c r="AF34" i="5"/>
  <c r="AE35" i="5"/>
  <c r="AD35" i="5"/>
  <c r="AD34" i="5"/>
  <c r="BU2" i="5"/>
  <c r="Z2" i="5"/>
  <c r="AA2" i="5"/>
  <c r="AB2" i="5"/>
  <c r="AA35" i="5"/>
  <c r="AA34" i="5"/>
  <c r="Z35" i="5"/>
  <c r="Z34" i="5"/>
  <c r="AB30" i="5"/>
  <c r="AA33" i="5"/>
  <c r="AA32" i="5"/>
  <c r="Z33" i="5"/>
  <c r="Z32" i="5"/>
  <c r="Q35" i="5"/>
  <c r="Q34" i="5"/>
  <c r="P35" i="5"/>
  <c r="P34" i="5"/>
  <c r="K35" i="5"/>
  <c r="K34" i="5"/>
  <c r="H35" i="5"/>
  <c r="H34" i="5"/>
  <c r="F35" i="5"/>
  <c r="F34" i="5"/>
  <c r="S6" i="4"/>
  <c r="T6" i="4"/>
  <c r="S7" i="4"/>
  <c r="T7" i="4"/>
  <c r="S8" i="4"/>
  <c r="T8" i="4"/>
  <c r="S9" i="4"/>
  <c r="T9" i="4"/>
  <c r="S10" i="4"/>
  <c r="T10" i="4"/>
  <c r="S11" i="4"/>
  <c r="T11" i="4"/>
  <c r="S12" i="4"/>
  <c r="T12" i="4"/>
  <c r="S13" i="4"/>
  <c r="T13" i="4"/>
  <c r="S14" i="4"/>
  <c r="T14" i="4"/>
  <c r="S15" i="4"/>
  <c r="T15" i="4"/>
  <c r="S16" i="4"/>
  <c r="T16" i="4"/>
  <c r="S17" i="4"/>
  <c r="T17" i="4"/>
  <c r="S18" i="4"/>
  <c r="T18" i="4"/>
  <c r="S19" i="4"/>
  <c r="T19" i="4"/>
  <c r="S20" i="4"/>
  <c r="T20" i="4"/>
  <c r="S21" i="4"/>
  <c r="T21" i="4"/>
  <c r="S22" i="4"/>
  <c r="T22" i="4"/>
  <c r="S23" i="4"/>
  <c r="T23" i="4"/>
  <c r="S24" i="4"/>
  <c r="T24" i="4"/>
  <c r="S25" i="4"/>
  <c r="T25" i="4"/>
  <c r="S26" i="4"/>
  <c r="T26" i="4"/>
  <c r="S27" i="4"/>
  <c r="T27" i="4"/>
  <c r="T5" i="4"/>
  <c r="S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5" i="4"/>
  <c r="B29" i="44"/>
  <c r="B28" i="44"/>
  <c r="BG37" i="119"/>
  <c r="BF37" i="119"/>
  <c r="BE37" i="119"/>
  <c r="BD37" i="119"/>
  <c r="BC37" i="119"/>
  <c r="BB37" i="119"/>
  <c r="BA37" i="119"/>
  <c r="AZ37" i="119"/>
  <c r="AY37" i="119"/>
  <c r="AX37" i="119"/>
  <c r="AW37" i="119"/>
  <c r="AV37" i="119"/>
  <c r="AU37" i="119"/>
  <c r="AT37" i="119"/>
  <c r="AS37" i="119"/>
  <c r="AR37" i="119"/>
  <c r="AQ37" i="119"/>
  <c r="AP37" i="119"/>
  <c r="AO37" i="119"/>
  <c r="AN37" i="119"/>
  <c r="AM37" i="119"/>
  <c r="AL37" i="119"/>
  <c r="AK37" i="119"/>
  <c r="AJ37" i="119"/>
  <c r="AI37" i="119"/>
  <c r="AH37" i="119"/>
  <c r="AG37" i="119"/>
  <c r="AF37" i="119"/>
  <c r="AE37" i="119"/>
  <c r="AD37" i="119"/>
  <c r="AC37" i="119"/>
  <c r="AB37" i="119"/>
  <c r="AA37" i="119"/>
  <c r="Z37" i="119"/>
  <c r="Y37" i="119"/>
  <c r="X37" i="119"/>
  <c r="W37" i="119"/>
  <c r="V37" i="119"/>
  <c r="U37" i="119"/>
  <c r="T37" i="119"/>
  <c r="S37" i="119"/>
  <c r="R37" i="119"/>
  <c r="Q37" i="119"/>
  <c r="P37" i="119"/>
  <c r="O37" i="119"/>
  <c r="N37" i="119"/>
  <c r="M37" i="119"/>
  <c r="L37" i="119"/>
  <c r="K37" i="119"/>
  <c r="J37" i="119"/>
  <c r="I37" i="119"/>
  <c r="H37" i="119"/>
  <c r="G37" i="119"/>
  <c r="F37" i="119"/>
  <c r="E37" i="119"/>
  <c r="D37" i="119"/>
  <c r="C37" i="119"/>
  <c r="B37" i="119"/>
  <c r="BG36" i="119"/>
  <c r="BF36" i="119"/>
  <c r="BE36" i="119"/>
  <c r="BD36" i="119"/>
  <c r="BC36" i="119"/>
  <c r="BB36" i="119"/>
  <c r="BA36" i="119"/>
  <c r="AZ36" i="119"/>
  <c r="AY36" i="119"/>
  <c r="AX36" i="119"/>
  <c r="AW36" i="119"/>
  <c r="AV36" i="119"/>
  <c r="AU36" i="119"/>
  <c r="AT36" i="119"/>
  <c r="AS36" i="119"/>
  <c r="AR36" i="119"/>
  <c r="AQ36" i="119"/>
  <c r="AP36" i="119"/>
  <c r="AO36" i="119"/>
  <c r="AN36" i="119"/>
  <c r="AM36" i="119"/>
  <c r="AL36" i="119"/>
  <c r="AK36" i="119"/>
  <c r="AJ36" i="119"/>
  <c r="AI36" i="119"/>
  <c r="AH36" i="119"/>
  <c r="AG36" i="119"/>
  <c r="AF36" i="119"/>
  <c r="AE36" i="119"/>
  <c r="AD36" i="119"/>
  <c r="AC36" i="119"/>
  <c r="AB36" i="119"/>
  <c r="AA36" i="119"/>
  <c r="Z36" i="119"/>
  <c r="Y36" i="119"/>
  <c r="X36" i="119"/>
  <c r="W36" i="119"/>
  <c r="V36" i="119"/>
  <c r="U36" i="119"/>
  <c r="T36" i="119"/>
  <c r="S36" i="119"/>
  <c r="R36" i="119"/>
  <c r="Q36" i="119"/>
  <c r="P36" i="119"/>
  <c r="O36" i="119"/>
  <c r="N36" i="119"/>
  <c r="M36" i="119"/>
  <c r="L36" i="119"/>
  <c r="K36" i="119"/>
  <c r="J36" i="119"/>
  <c r="I36" i="119"/>
  <c r="H36" i="119"/>
  <c r="G36" i="119"/>
  <c r="F36" i="119"/>
  <c r="E36" i="119"/>
  <c r="D36" i="119"/>
  <c r="C36" i="119"/>
  <c r="B36" i="119"/>
  <c r="BG37" i="118"/>
  <c r="BF37" i="118"/>
  <c r="BE37" i="118"/>
  <c r="BD37" i="118"/>
  <c r="BC37" i="118"/>
  <c r="BB37" i="118"/>
  <c r="BA37" i="118"/>
  <c r="AZ37" i="118"/>
  <c r="AY37" i="118"/>
  <c r="AX37" i="118"/>
  <c r="AW37" i="118"/>
  <c r="AV37" i="118"/>
  <c r="AU37" i="118"/>
  <c r="AT37" i="118"/>
  <c r="AS37" i="118"/>
  <c r="AR37" i="118"/>
  <c r="AQ37" i="118"/>
  <c r="AP37" i="118"/>
  <c r="AO37" i="118"/>
  <c r="AN37" i="118"/>
  <c r="AM37" i="118"/>
  <c r="AL37" i="118"/>
  <c r="AK37" i="118"/>
  <c r="AJ37" i="118"/>
  <c r="AI37" i="118"/>
  <c r="AH37" i="118"/>
  <c r="AG37" i="118"/>
  <c r="AF37" i="118"/>
  <c r="AE37" i="118"/>
  <c r="AD37" i="118"/>
  <c r="AC37" i="118"/>
  <c r="AB37" i="118"/>
  <c r="AA37" i="118"/>
  <c r="Z37" i="118"/>
  <c r="Y37" i="118"/>
  <c r="X37" i="118"/>
  <c r="W37" i="118"/>
  <c r="V37" i="118"/>
  <c r="U37" i="118"/>
  <c r="T37" i="118"/>
  <c r="S37" i="118"/>
  <c r="R37" i="118"/>
  <c r="Q37" i="118"/>
  <c r="P37" i="118"/>
  <c r="O37" i="118"/>
  <c r="N37" i="118"/>
  <c r="M37" i="118"/>
  <c r="L37" i="118"/>
  <c r="K37" i="118"/>
  <c r="J37" i="118"/>
  <c r="I37" i="118"/>
  <c r="H37" i="118"/>
  <c r="G37" i="118"/>
  <c r="F37" i="118"/>
  <c r="E37" i="118"/>
  <c r="D37" i="118"/>
  <c r="C37" i="118"/>
  <c r="B37" i="118"/>
  <c r="BG36" i="118"/>
  <c r="BF36" i="118"/>
  <c r="BE36" i="118"/>
  <c r="BD36" i="118"/>
  <c r="BC36" i="118"/>
  <c r="BB36" i="118"/>
  <c r="BA36" i="118"/>
  <c r="AZ36" i="118"/>
  <c r="AY36" i="118"/>
  <c r="AX36" i="118"/>
  <c r="AW36" i="118"/>
  <c r="AV36" i="118"/>
  <c r="AU36" i="118"/>
  <c r="AT36" i="118"/>
  <c r="AS36" i="118"/>
  <c r="AR36" i="118"/>
  <c r="AQ36" i="118"/>
  <c r="AP36" i="118"/>
  <c r="AO36" i="118"/>
  <c r="AN36" i="118"/>
  <c r="AM36" i="118"/>
  <c r="AL36" i="118"/>
  <c r="AK36" i="118"/>
  <c r="AJ36" i="118"/>
  <c r="AI36" i="118"/>
  <c r="AH36" i="118"/>
  <c r="AG36" i="118"/>
  <c r="AF36" i="118"/>
  <c r="AE36" i="118"/>
  <c r="AD36" i="118"/>
  <c r="AC36" i="118"/>
  <c r="AB36" i="118"/>
  <c r="AA36" i="118"/>
  <c r="Z36" i="118"/>
  <c r="Y36" i="118"/>
  <c r="X36" i="118"/>
  <c r="W36" i="118"/>
  <c r="V36" i="118"/>
  <c r="U36" i="118"/>
  <c r="T36" i="118"/>
  <c r="S36" i="118"/>
  <c r="R36" i="118"/>
  <c r="Q36" i="118"/>
  <c r="P36" i="118"/>
  <c r="O36" i="118"/>
  <c r="N36" i="118"/>
  <c r="M36" i="118"/>
  <c r="L36" i="118"/>
  <c r="K36" i="118"/>
  <c r="J36" i="118"/>
  <c r="I36" i="118"/>
  <c r="H36" i="118"/>
  <c r="G36" i="118"/>
  <c r="F36" i="118"/>
  <c r="E36" i="118"/>
  <c r="D36" i="118"/>
  <c r="C36" i="118"/>
  <c r="B36" i="118"/>
  <c r="B29" i="119"/>
  <c r="C29" i="119" s="1"/>
  <c r="D29" i="119" s="1"/>
  <c r="E29" i="119" s="1"/>
  <c r="F29" i="119" s="1"/>
  <c r="G29" i="119" s="1"/>
  <c r="H29" i="119" s="1"/>
  <c r="I29" i="119" s="1"/>
  <c r="J29" i="119" s="1"/>
  <c r="K29" i="119" s="1"/>
  <c r="L29" i="119" s="1"/>
  <c r="M29" i="119" s="1"/>
  <c r="N29" i="119" s="1"/>
  <c r="O29" i="119" s="1"/>
  <c r="P29" i="119" s="1"/>
  <c r="Q29" i="119" s="1"/>
  <c r="R29" i="119" s="1"/>
  <c r="S29" i="119" s="1"/>
  <c r="T29" i="119" s="1"/>
  <c r="U29" i="119" s="1"/>
  <c r="V29" i="119" s="1"/>
  <c r="W29" i="119" s="1"/>
  <c r="X29" i="119" s="1"/>
  <c r="Y29" i="119" s="1"/>
  <c r="Z29" i="119" s="1"/>
  <c r="AA29" i="119" s="1"/>
  <c r="AB29" i="119" s="1"/>
  <c r="AC29" i="119" s="1"/>
  <c r="AD29" i="119" s="1"/>
  <c r="AE29" i="119" s="1"/>
  <c r="AF29" i="119" s="1"/>
  <c r="AG29" i="119" s="1"/>
  <c r="AH29" i="119" s="1"/>
  <c r="AI29" i="119" s="1"/>
  <c r="AJ29" i="119" s="1"/>
  <c r="AK29" i="119" s="1"/>
  <c r="AL29" i="119" s="1"/>
  <c r="AM29" i="119" s="1"/>
  <c r="AN29" i="119" s="1"/>
  <c r="AO29" i="119" s="1"/>
  <c r="AP29" i="119" s="1"/>
  <c r="AQ29" i="119" s="1"/>
  <c r="AR29" i="119" s="1"/>
  <c r="AS29" i="119" s="1"/>
  <c r="AT29" i="119" s="1"/>
  <c r="AU29" i="119" s="1"/>
  <c r="AV29" i="119" s="1"/>
  <c r="AW29" i="119" s="1"/>
  <c r="AX29" i="119" s="1"/>
  <c r="AY29" i="119" s="1"/>
  <c r="AZ29" i="119" s="1"/>
  <c r="BA29" i="119" s="1"/>
  <c r="BB29" i="119" s="1"/>
  <c r="BC29" i="119" s="1"/>
  <c r="BD29" i="119" s="1"/>
  <c r="BE29" i="119" s="1"/>
  <c r="BF29" i="119" s="1"/>
  <c r="BG29" i="119" s="1"/>
  <c r="BF31" i="119"/>
  <c r="BD32" i="119"/>
  <c r="BB31" i="119"/>
  <c r="AZ32" i="119"/>
  <c r="AX31" i="119"/>
  <c r="AV32" i="119"/>
  <c r="AT31" i="119"/>
  <c r="AQ31" i="119"/>
  <c r="AO32" i="119"/>
  <c r="AM31" i="119"/>
  <c r="AK32" i="119"/>
  <c r="AI31" i="119"/>
  <c r="AG32" i="119"/>
  <c r="AE31" i="119"/>
  <c r="AC32" i="119"/>
  <c r="AA31" i="119"/>
  <c r="Y32" i="119"/>
  <c r="W31" i="119"/>
  <c r="U32" i="119"/>
  <c r="S31" i="119"/>
  <c r="Q32" i="119"/>
  <c r="O31" i="119"/>
  <c r="M32" i="119"/>
  <c r="K31" i="119"/>
  <c r="I32" i="119"/>
  <c r="G31" i="119"/>
  <c r="E32" i="119"/>
  <c r="C31" i="119"/>
  <c r="B29" i="118"/>
  <c r="C29" i="118" s="1"/>
  <c r="D29" i="118" s="1"/>
  <c r="E29" i="118" s="1"/>
  <c r="F29" i="118" s="1"/>
  <c r="G29" i="118" s="1"/>
  <c r="H29" i="118" s="1"/>
  <c r="I29" i="118" s="1"/>
  <c r="J29" i="118" s="1"/>
  <c r="K29" i="118" s="1"/>
  <c r="L29" i="118" s="1"/>
  <c r="M29" i="118" s="1"/>
  <c r="N29" i="118" s="1"/>
  <c r="O29" i="118" s="1"/>
  <c r="P29" i="118" s="1"/>
  <c r="Q29" i="118" s="1"/>
  <c r="R29" i="118" s="1"/>
  <c r="S29" i="118" s="1"/>
  <c r="T29" i="118" s="1"/>
  <c r="U29" i="118" s="1"/>
  <c r="V29" i="118" s="1"/>
  <c r="W29" i="118" s="1"/>
  <c r="X29" i="118" s="1"/>
  <c r="Y29" i="118" s="1"/>
  <c r="Z29" i="118" s="1"/>
  <c r="AA29" i="118" s="1"/>
  <c r="AB29" i="118" s="1"/>
  <c r="AC29" i="118" s="1"/>
  <c r="AD29" i="118" s="1"/>
  <c r="AE29" i="118" s="1"/>
  <c r="AF29" i="118" s="1"/>
  <c r="AG29" i="118" s="1"/>
  <c r="AH29" i="118" s="1"/>
  <c r="AI29" i="118" s="1"/>
  <c r="AJ29" i="118" s="1"/>
  <c r="AK29" i="118" s="1"/>
  <c r="AL29" i="118" s="1"/>
  <c r="AM29" i="118" s="1"/>
  <c r="AN29" i="118" s="1"/>
  <c r="AO29" i="118" s="1"/>
  <c r="AP29" i="118" s="1"/>
  <c r="AQ29" i="118" s="1"/>
  <c r="AR29" i="118" s="1"/>
  <c r="AS29" i="118" s="1"/>
  <c r="AT29" i="118" s="1"/>
  <c r="AU29" i="118" s="1"/>
  <c r="AV29" i="118" s="1"/>
  <c r="AW29" i="118" s="1"/>
  <c r="AX29" i="118" s="1"/>
  <c r="AY29" i="118" s="1"/>
  <c r="AZ29" i="118" s="1"/>
  <c r="BA29" i="118" s="1"/>
  <c r="BB29" i="118" s="1"/>
  <c r="BC29" i="118" s="1"/>
  <c r="BD29" i="118" s="1"/>
  <c r="BE29" i="118" s="1"/>
  <c r="BF29" i="118" s="1"/>
  <c r="BG29" i="118" s="1"/>
  <c r="BG32" i="118"/>
  <c r="BE31" i="118"/>
  <c r="BD32" i="118"/>
  <c r="BC32" i="118"/>
  <c r="BA31" i="118"/>
  <c r="AZ32" i="118"/>
  <c r="AY32" i="118"/>
  <c r="AW31" i="118"/>
  <c r="AV32" i="118"/>
  <c r="AU32" i="118"/>
  <c r="AS31" i="118"/>
  <c r="AR32" i="118"/>
  <c r="AP31" i="118"/>
  <c r="AO32" i="118"/>
  <c r="AN32" i="118"/>
  <c r="AL31" i="118"/>
  <c r="AK32" i="118"/>
  <c r="AJ32" i="118"/>
  <c r="AH31" i="118"/>
  <c r="AG32" i="118"/>
  <c r="AF32" i="118"/>
  <c r="AD31" i="118"/>
  <c r="AC32" i="118"/>
  <c r="AB32" i="118"/>
  <c r="Z31" i="118"/>
  <c r="Y32" i="118"/>
  <c r="X32" i="118"/>
  <c r="V31" i="118"/>
  <c r="U32" i="118"/>
  <c r="T32" i="118"/>
  <c r="R31" i="118"/>
  <c r="Q32" i="118"/>
  <c r="P32" i="118"/>
  <c r="N31" i="118"/>
  <c r="M32" i="118"/>
  <c r="L32" i="118"/>
  <c r="J31" i="118"/>
  <c r="I32" i="118"/>
  <c r="H32" i="118"/>
  <c r="F31" i="118"/>
  <c r="E32" i="118"/>
  <c r="D32" i="118"/>
  <c r="B31" i="118"/>
  <c r="BC44" i="118" l="1"/>
  <c r="BC48" i="118"/>
  <c r="BC52" i="118"/>
  <c r="BC43" i="118"/>
  <c r="BC47" i="118"/>
  <c r="BC51" i="118"/>
  <c r="BC55" i="118"/>
  <c r="BC59" i="118"/>
  <c r="BC53" i="118"/>
  <c r="BC60" i="118"/>
  <c r="BC49" i="118"/>
  <c r="BC57" i="118"/>
  <c r="BC63" i="118"/>
  <c r="BC41" i="118"/>
  <c r="BC45" i="118"/>
  <c r="BC56" i="118"/>
  <c r="BC61" i="118"/>
  <c r="BC62" i="118"/>
  <c r="BC50" i="118"/>
  <c r="BC54" i="118"/>
  <c r="BC58" i="118"/>
  <c r="BC42" i="118"/>
  <c r="BC46" i="118"/>
  <c r="AV41" i="118"/>
  <c r="AV45" i="118"/>
  <c r="AV49" i="118"/>
  <c r="AV53" i="118"/>
  <c r="AV44" i="118"/>
  <c r="AV48" i="118"/>
  <c r="AV52" i="118"/>
  <c r="AV56" i="118"/>
  <c r="AV60" i="118"/>
  <c r="AV46" i="118"/>
  <c r="AV57" i="118"/>
  <c r="AV62" i="118"/>
  <c r="AV42" i="118"/>
  <c r="AV61" i="118"/>
  <c r="AV58" i="118"/>
  <c r="AV54" i="118"/>
  <c r="AV50" i="118"/>
  <c r="AV63" i="118"/>
  <c r="AV43" i="118"/>
  <c r="AV47" i="118"/>
  <c r="AV51" i="118"/>
  <c r="AV55" i="118"/>
  <c r="AV59" i="118"/>
  <c r="BD41" i="118"/>
  <c r="BD45" i="118"/>
  <c r="BD49" i="118"/>
  <c r="BD53" i="118"/>
  <c r="BD44" i="118"/>
  <c r="BD48" i="118"/>
  <c r="BD52" i="118"/>
  <c r="BD56" i="118"/>
  <c r="BD60" i="118"/>
  <c r="BD42" i="118"/>
  <c r="BD55" i="118"/>
  <c r="BD50" i="118"/>
  <c r="BD54" i="118"/>
  <c r="BD58" i="118"/>
  <c r="BD61" i="118"/>
  <c r="BD46" i="118"/>
  <c r="BD57" i="118"/>
  <c r="BD62" i="118"/>
  <c r="BD43" i="118"/>
  <c r="BD63" i="118"/>
  <c r="BD47" i="118"/>
  <c r="BD59" i="118"/>
  <c r="BD51" i="118"/>
  <c r="AS42" i="118"/>
  <c r="AS46" i="118"/>
  <c r="AS50" i="118"/>
  <c r="AS54" i="118"/>
  <c r="AS45" i="118"/>
  <c r="AS49" i="118"/>
  <c r="AS53" i="118"/>
  <c r="AS57" i="118"/>
  <c r="AS61" i="118"/>
  <c r="AS43" i="118"/>
  <c r="AS59" i="118"/>
  <c r="AS47" i="118"/>
  <c r="AS58" i="118"/>
  <c r="AS63" i="118"/>
  <c r="AS60" i="118"/>
  <c r="AS51" i="118"/>
  <c r="AS62" i="118"/>
  <c r="AS55" i="118"/>
  <c r="AS56" i="118"/>
  <c r="AS44" i="118"/>
  <c r="AS48" i="118"/>
  <c r="AS52" i="118"/>
  <c r="AS41" i="118"/>
  <c r="AW42" i="118"/>
  <c r="AW46" i="118"/>
  <c r="AW50" i="118"/>
  <c r="AW54" i="118"/>
  <c r="AW45" i="118"/>
  <c r="AW49" i="118"/>
  <c r="AW53" i="118"/>
  <c r="AW57" i="118"/>
  <c r="AW61" i="118"/>
  <c r="AW47" i="118"/>
  <c r="AW58" i="118"/>
  <c r="AW63" i="118"/>
  <c r="AW51" i="118"/>
  <c r="AW43" i="118"/>
  <c r="AW62" i="118"/>
  <c r="AW59" i="118"/>
  <c r="AW55" i="118"/>
  <c r="AW56" i="118"/>
  <c r="AW41" i="118"/>
  <c r="AW60" i="118"/>
  <c r="AW44" i="118"/>
  <c r="AW48" i="118"/>
  <c r="AW52" i="118"/>
  <c r="BA42" i="118"/>
  <c r="BA46" i="118"/>
  <c r="BA50" i="118"/>
  <c r="BA45" i="118"/>
  <c r="BA49" i="118"/>
  <c r="BA53" i="118"/>
  <c r="BA57" i="118"/>
  <c r="BA61" i="118"/>
  <c r="BA51" i="118"/>
  <c r="BA54" i="118"/>
  <c r="BA62" i="118"/>
  <c r="BA63" i="118"/>
  <c r="BA47" i="118"/>
  <c r="BA55" i="118"/>
  <c r="BA43" i="118"/>
  <c r="BA59" i="118"/>
  <c r="BA58" i="118"/>
  <c r="BA52" i="118"/>
  <c r="BA44" i="118"/>
  <c r="BA41" i="118"/>
  <c r="BA56" i="118"/>
  <c r="BA48" i="118"/>
  <c r="BA60" i="118"/>
  <c r="BE42" i="118"/>
  <c r="BE46" i="118"/>
  <c r="BE50" i="118"/>
  <c r="BE45" i="118"/>
  <c r="BE49" i="118"/>
  <c r="BE53" i="118"/>
  <c r="BE57" i="118"/>
  <c r="BE61" i="118"/>
  <c r="BE55" i="118"/>
  <c r="BE51" i="118"/>
  <c r="BE59" i="118"/>
  <c r="BE43" i="118"/>
  <c r="BE62" i="118"/>
  <c r="BE63" i="118"/>
  <c r="BE47" i="118"/>
  <c r="BE54" i="118"/>
  <c r="BE58" i="118"/>
  <c r="BE56" i="118"/>
  <c r="BE41" i="118"/>
  <c r="BE48" i="118"/>
  <c r="BE60" i="118"/>
  <c r="BE44" i="118"/>
  <c r="BE52" i="118"/>
  <c r="AU44" i="118"/>
  <c r="AU48" i="118"/>
  <c r="AU52" i="118"/>
  <c r="AU43" i="118"/>
  <c r="AU47" i="118"/>
  <c r="AU51" i="118"/>
  <c r="AU55" i="118"/>
  <c r="AU59" i="118"/>
  <c r="AU63" i="118"/>
  <c r="AU45" i="118"/>
  <c r="AU56" i="118"/>
  <c r="AU61" i="118"/>
  <c r="AU41" i="118"/>
  <c r="AU60" i="118"/>
  <c r="AU49" i="118"/>
  <c r="AU57" i="118"/>
  <c r="AU53" i="118"/>
  <c r="AU62" i="118"/>
  <c r="AU50" i="118"/>
  <c r="AU42" i="118"/>
  <c r="AU58" i="118"/>
  <c r="AU54" i="118"/>
  <c r="AU46" i="118"/>
  <c r="BG44" i="118"/>
  <c r="BG48" i="118"/>
  <c r="BG52" i="118"/>
  <c r="BG43" i="118"/>
  <c r="BG47" i="118"/>
  <c r="BG51" i="118"/>
  <c r="BG55" i="118"/>
  <c r="BG59" i="118"/>
  <c r="BG41" i="118"/>
  <c r="BG57" i="118"/>
  <c r="BG58" i="118"/>
  <c r="BG53" i="118"/>
  <c r="BG56" i="118"/>
  <c r="BG61" i="118"/>
  <c r="BG63" i="118"/>
  <c r="BG45" i="118"/>
  <c r="BG49" i="118"/>
  <c r="BG60" i="118"/>
  <c r="BG46" i="118"/>
  <c r="BG62" i="118"/>
  <c r="BG54" i="118"/>
  <c r="BG50" i="118"/>
  <c r="BG42" i="118"/>
  <c r="AZ41" i="118"/>
  <c r="AZ45" i="118"/>
  <c r="AZ49" i="118"/>
  <c r="AZ53" i="118"/>
  <c r="AZ44" i="118"/>
  <c r="AZ48" i="118"/>
  <c r="AZ52" i="118"/>
  <c r="AZ56" i="118"/>
  <c r="AZ60" i="118"/>
  <c r="AZ50" i="118"/>
  <c r="AZ61" i="118"/>
  <c r="AZ57" i="118"/>
  <c r="AZ62" i="118"/>
  <c r="AZ46" i="118"/>
  <c r="AZ54" i="118"/>
  <c r="AZ42" i="118"/>
  <c r="AZ58" i="118"/>
  <c r="AZ55" i="118"/>
  <c r="AZ59" i="118"/>
  <c r="AZ63" i="118"/>
  <c r="AZ43" i="118"/>
  <c r="AZ47" i="118"/>
  <c r="AZ51" i="118"/>
  <c r="AT43" i="118"/>
  <c r="AT47" i="118"/>
  <c r="AT51" i="118"/>
  <c r="AT46" i="118"/>
  <c r="AT50" i="118"/>
  <c r="AT54" i="118"/>
  <c r="AT58" i="118"/>
  <c r="AT62" i="118"/>
  <c r="AT44" i="118"/>
  <c r="AT55" i="118"/>
  <c r="AT60" i="118"/>
  <c r="AT59" i="118"/>
  <c r="AT61" i="118"/>
  <c r="AT52" i="118"/>
  <c r="AT63" i="118"/>
  <c r="AT48" i="118"/>
  <c r="AT56" i="118"/>
  <c r="AT57" i="118"/>
  <c r="AT41" i="118"/>
  <c r="AT53" i="118"/>
  <c r="AT45" i="118"/>
  <c r="AT49" i="118"/>
  <c r="AT42" i="118"/>
  <c r="AX43" i="118"/>
  <c r="AX47" i="118"/>
  <c r="AX51" i="118"/>
  <c r="AX42" i="118"/>
  <c r="AX46" i="118"/>
  <c r="AX50" i="118"/>
  <c r="AX54" i="118"/>
  <c r="AX58" i="118"/>
  <c r="AX62" i="118"/>
  <c r="AX48" i="118"/>
  <c r="AX59" i="118"/>
  <c r="AX44" i="118"/>
  <c r="AX63" i="118"/>
  <c r="AX52" i="118"/>
  <c r="AX55" i="118"/>
  <c r="AX56" i="118"/>
  <c r="AX60" i="118"/>
  <c r="AX57" i="118"/>
  <c r="AX61" i="118"/>
  <c r="AX41" i="118"/>
  <c r="AX53" i="118"/>
  <c r="AX45" i="118"/>
  <c r="AX49" i="118"/>
  <c r="BB43" i="118"/>
  <c r="BB47" i="118"/>
  <c r="BB51" i="118"/>
  <c r="BB42" i="118"/>
  <c r="BB46" i="118"/>
  <c r="BB50" i="118"/>
  <c r="BB54" i="118"/>
  <c r="BB58" i="118"/>
  <c r="BB62" i="118"/>
  <c r="BB52" i="118"/>
  <c r="BB63" i="118"/>
  <c r="BB48" i="118"/>
  <c r="BB56" i="118"/>
  <c r="BB44" i="118"/>
  <c r="BB55" i="118"/>
  <c r="BB60" i="118"/>
  <c r="BB59" i="118"/>
  <c r="BB49" i="118"/>
  <c r="BB53" i="118"/>
  <c r="BB61" i="118"/>
  <c r="BB57" i="118"/>
  <c r="BB41" i="118"/>
  <c r="BB45" i="118"/>
  <c r="BF43" i="118"/>
  <c r="BF47" i="118"/>
  <c r="BF51" i="118"/>
  <c r="BF42" i="118"/>
  <c r="BF46" i="118"/>
  <c r="BF50" i="118"/>
  <c r="BF54" i="118"/>
  <c r="BF58" i="118"/>
  <c r="BF62" i="118"/>
  <c r="BF56" i="118"/>
  <c r="BF63" i="118"/>
  <c r="BF44" i="118"/>
  <c r="BF52" i="118"/>
  <c r="BF55" i="118"/>
  <c r="BF60" i="118"/>
  <c r="BF48" i="118"/>
  <c r="BF59" i="118"/>
  <c r="BF57" i="118"/>
  <c r="BF53" i="118"/>
  <c r="BF45" i="118"/>
  <c r="BF49" i="118"/>
  <c r="BF41" i="118"/>
  <c r="BF61" i="118"/>
  <c r="AY44" i="118"/>
  <c r="AY48" i="118"/>
  <c r="AY52" i="118"/>
  <c r="AY43" i="118"/>
  <c r="AY47" i="118"/>
  <c r="AY51" i="118"/>
  <c r="AY55" i="118"/>
  <c r="AY59" i="118"/>
  <c r="AY63" i="118"/>
  <c r="AY49" i="118"/>
  <c r="AY60" i="118"/>
  <c r="AY45" i="118"/>
  <c r="AY56" i="118"/>
  <c r="AY41" i="118"/>
  <c r="AY57" i="118"/>
  <c r="AY53" i="118"/>
  <c r="AY61" i="118"/>
  <c r="AY46" i="118"/>
  <c r="AY58" i="118"/>
  <c r="AY50" i="118"/>
  <c r="AY54" i="118"/>
  <c r="AY42" i="118"/>
  <c r="AY62" i="118"/>
  <c r="AW33" i="4"/>
  <c r="L54" i="118"/>
  <c r="AB41" i="118"/>
  <c r="D50" i="118"/>
  <c r="AN54" i="118"/>
  <c r="E47" i="119"/>
  <c r="M47" i="119"/>
  <c r="Q57" i="119"/>
  <c r="Y59" i="119"/>
  <c r="AG47" i="119"/>
  <c r="AO47" i="119"/>
  <c r="AV57" i="119"/>
  <c r="B49" i="118"/>
  <c r="F42" i="118"/>
  <c r="J42" i="118"/>
  <c r="N51" i="118"/>
  <c r="R42" i="118"/>
  <c r="V42" i="118"/>
  <c r="Z53" i="118"/>
  <c r="AD51" i="118"/>
  <c r="AH49" i="118"/>
  <c r="B51" i="118"/>
  <c r="F55" i="118"/>
  <c r="N53" i="118"/>
  <c r="R51" i="118"/>
  <c r="V60" i="118"/>
  <c r="AD53" i="118"/>
  <c r="AH51" i="118"/>
  <c r="AL55" i="118"/>
  <c r="K47" i="118"/>
  <c r="O44" i="118"/>
  <c r="S47" i="118"/>
  <c r="AE45" i="118"/>
  <c r="AQ42" i="118"/>
  <c r="E45" i="118"/>
  <c r="I47" i="118"/>
  <c r="M45" i="118"/>
  <c r="Q47" i="118"/>
  <c r="U45" i="118"/>
  <c r="Y43" i="118"/>
  <c r="AC45" i="118"/>
  <c r="AG47" i="118"/>
  <c r="AK45" i="118"/>
  <c r="AO43" i="118"/>
  <c r="C45" i="119"/>
  <c r="G43" i="119"/>
  <c r="K45" i="119"/>
  <c r="O43" i="119"/>
  <c r="S45" i="119"/>
  <c r="W43" i="119"/>
  <c r="AA45" i="119"/>
  <c r="AE43" i="119"/>
  <c r="AI45" i="119"/>
  <c r="AM43" i="119"/>
  <c r="AQ45" i="119"/>
  <c r="AT43" i="119"/>
  <c r="AX45" i="119"/>
  <c r="BB43" i="119"/>
  <c r="BF45" i="119"/>
  <c r="E48" i="119"/>
  <c r="I46" i="119"/>
  <c r="M46" i="119"/>
  <c r="Q44" i="119"/>
  <c r="U46" i="119"/>
  <c r="Y44" i="119"/>
  <c r="AC62" i="119"/>
  <c r="AG44" i="119"/>
  <c r="AK55" i="119"/>
  <c r="AO44" i="119"/>
  <c r="AV44" i="119"/>
  <c r="AZ46" i="119"/>
  <c r="BD59" i="119"/>
  <c r="D45" i="119"/>
  <c r="H43" i="119"/>
  <c r="L47" i="119"/>
  <c r="P43" i="119"/>
  <c r="T45" i="119"/>
  <c r="X43" i="119"/>
  <c r="AB47" i="119"/>
  <c r="AF43" i="119"/>
  <c r="AJ45" i="119"/>
  <c r="AR47" i="119"/>
  <c r="AU43" i="119"/>
  <c r="AY54" i="119"/>
  <c r="BC52" i="119"/>
  <c r="BG50" i="119"/>
  <c r="B53" i="119"/>
  <c r="F51" i="119"/>
  <c r="J49" i="119"/>
  <c r="N44" i="119"/>
  <c r="R53" i="119"/>
  <c r="V51" i="119"/>
  <c r="Z49" i="119"/>
  <c r="AD48" i="119"/>
  <c r="AH53" i="119"/>
  <c r="AL51" i="119"/>
  <c r="AS44" i="119"/>
  <c r="AW53" i="119"/>
  <c r="BA53" i="119"/>
  <c r="BE49" i="119"/>
  <c r="AP53" i="118"/>
  <c r="AP49" i="119"/>
  <c r="AN43" i="119"/>
  <c r="H41" i="119"/>
  <c r="P41" i="119"/>
  <c r="X41" i="119"/>
  <c r="AF41" i="119"/>
  <c r="AN41" i="119"/>
  <c r="AU41" i="119"/>
  <c r="BC41" i="119"/>
  <c r="F42" i="119"/>
  <c r="N42" i="119"/>
  <c r="V42" i="119"/>
  <c r="AD42" i="119"/>
  <c r="AL42" i="119"/>
  <c r="AS42" i="119"/>
  <c r="BA42" i="119"/>
  <c r="D43" i="119"/>
  <c r="L43" i="119"/>
  <c r="T43" i="119"/>
  <c r="AB43" i="119"/>
  <c r="AJ43" i="119"/>
  <c r="AR43" i="119"/>
  <c r="AY43" i="119"/>
  <c r="BG43" i="119"/>
  <c r="B44" i="119"/>
  <c r="J44" i="119"/>
  <c r="R44" i="119"/>
  <c r="Z44" i="119"/>
  <c r="AH44" i="119"/>
  <c r="AP44" i="119"/>
  <c r="AW44" i="119"/>
  <c r="BE44" i="119"/>
  <c r="H45" i="119"/>
  <c r="P45" i="119"/>
  <c r="X45" i="119"/>
  <c r="AF45" i="119"/>
  <c r="AN45" i="119"/>
  <c r="AU45" i="119"/>
  <c r="BC45" i="119"/>
  <c r="F46" i="119"/>
  <c r="N46" i="119"/>
  <c r="V46" i="119"/>
  <c r="AD46" i="119"/>
  <c r="AL46" i="119"/>
  <c r="AS46" i="119"/>
  <c r="BA46" i="119"/>
  <c r="D47" i="119"/>
  <c r="T47" i="119"/>
  <c r="AJ47" i="119"/>
  <c r="BB47" i="119"/>
  <c r="J48" i="119"/>
  <c r="AL48" i="119"/>
  <c r="AD49" i="119"/>
  <c r="AB50" i="119"/>
  <c r="Z51" i="119"/>
  <c r="X52" i="119"/>
  <c r="V53" i="119"/>
  <c r="T54" i="119"/>
  <c r="R55" i="119"/>
  <c r="I57" i="119"/>
  <c r="B49" i="119"/>
  <c r="F55" i="119"/>
  <c r="J53" i="119"/>
  <c r="N51" i="119"/>
  <c r="R49" i="119"/>
  <c r="V55" i="119"/>
  <c r="Z53" i="119"/>
  <c r="AD51" i="119"/>
  <c r="AH49" i="119"/>
  <c r="AP53" i="119"/>
  <c r="AS51" i="119"/>
  <c r="AW62" i="119"/>
  <c r="BE53" i="119"/>
  <c r="C41" i="119"/>
  <c r="K41" i="119"/>
  <c r="S41" i="119"/>
  <c r="AA41" i="119"/>
  <c r="AI41" i="119"/>
  <c r="AQ41" i="119"/>
  <c r="AX41" i="119"/>
  <c r="BF41" i="119"/>
  <c r="I42" i="119"/>
  <c r="Q42" i="119"/>
  <c r="Y42" i="119"/>
  <c r="AG42" i="119"/>
  <c r="AO42" i="119"/>
  <c r="AV42" i="119"/>
  <c r="BD42" i="119"/>
  <c r="E44" i="119"/>
  <c r="M44" i="119"/>
  <c r="U44" i="119"/>
  <c r="AC44" i="119"/>
  <c r="AK44" i="119"/>
  <c r="AZ44" i="119"/>
  <c r="Q46" i="119"/>
  <c r="Y46" i="119"/>
  <c r="AG46" i="119"/>
  <c r="AO46" i="119"/>
  <c r="AV46" i="119"/>
  <c r="BD46" i="119"/>
  <c r="H47" i="119"/>
  <c r="X47" i="119"/>
  <c r="AN47" i="119"/>
  <c r="BG47" i="119"/>
  <c r="P48" i="119"/>
  <c r="AU48" i="119"/>
  <c r="AS49" i="119"/>
  <c r="AR50" i="119"/>
  <c r="AP51" i="119"/>
  <c r="AN52" i="119"/>
  <c r="AL53" i="119"/>
  <c r="AJ54" i="119"/>
  <c r="AO57" i="119"/>
  <c r="C63" i="119"/>
  <c r="C61" i="119"/>
  <c r="C59" i="119"/>
  <c r="C62" i="119"/>
  <c r="C58" i="119"/>
  <c r="C60" i="119"/>
  <c r="C57" i="119"/>
  <c r="C54" i="119"/>
  <c r="C52" i="119"/>
  <c r="C50" i="119"/>
  <c r="C48" i="119"/>
  <c r="C55" i="119"/>
  <c r="C53" i="119"/>
  <c r="C51" i="119"/>
  <c r="C49" i="119"/>
  <c r="C56" i="119"/>
  <c r="C46" i="119"/>
  <c r="C44" i="119"/>
  <c r="C42" i="119"/>
  <c r="G63" i="119"/>
  <c r="G61" i="119"/>
  <c r="G59" i="119"/>
  <c r="G58" i="119"/>
  <c r="G57" i="119"/>
  <c r="G54" i="119"/>
  <c r="G52" i="119"/>
  <c r="G50" i="119"/>
  <c r="G48" i="119"/>
  <c r="G56" i="119"/>
  <c r="G55" i="119"/>
  <c r="G53" i="119"/>
  <c r="G51" i="119"/>
  <c r="G49" i="119"/>
  <c r="G62" i="119"/>
  <c r="G47" i="119"/>
  <c r="G60" i="119"/>
  <c r="G46" i="119"/>
  <c r="G44" i="119"/>
  <c r="G42" i="119"/>
  <c r="K63" i="119"/>
  <c r="K62" i="119"/>
  <c r="K59" i="119"/>
  <c r="K60" i="119"/>
  <c r="K57" i="119"/>
  <c r="K54" i="119"/>
  <c r="K52" i="119"/>
  <c r="K50" i="119"/>
  <c r="K48" i="119"/>
  <c r="K61" i="119"/>
  <c r="K55" i="119"/>
  <c r="K53" i="119"/>
  <c r="K51" i="119"/>
  <c r="K49" i="119"/>
  <c r="K47" i="119"/>
  <c r="K46" i="119"/>
  <c r="K44" i="119"/>
  <c r="K42" i="119"/>
  <c r="O63" i="119"/>
  <c r="O62" i="119"/>
  <c r="O59" i="119"/>
  <c r="O61" i="119"/>
  <c r="O58" i="119"/>
  <c r="O57" i="119"/>
  <c r="O54" i="119"/>
  <c r="O52" i="119"/>
  <c r="O50" i="119"/>
  <c r="O48" i="119"/>
  <c r="O60" i="119"/>
  <c r="O56" i="119"/>
  <c r="O55" i="119"/>
  <c r="O53" i="119"/>
  <c r="O51" i="119"/>
  <c r="O49" i="119"/>
  <c r="O47" i="119"/>
  <c r="O46" i="119"/>
  <c r="O44" i="119"/>
  <c r="O42" i="119"/>
  <c r="S63" i="119"/>
  <c r="S61" i="119"/>
  <c r="S59" i="119"/>
  <c r="S60" i="119"/>
  <c r="S57" i="119"/>
  <c r="S62" i="119"/>
  <c r="S54" i="119"/>
  <c r="S52" i="119"/>
  <c r="S50" i="119"/>
  <c r="S48" i="119"/>
  <c r="S58" i="119"/>
  <c r="S55" i="119"/>
  <c r="S53" i="119"/>
  <c r="S51" i="119"/>
  <c r="S49" i="119"/>
  <c r="S47" i="119"/>
  <c r="S56" i="119"/>
  <c r="S46" i="119"/>
  <c r="S44" i="119"/>
  <c r="S42" i="119"/>
  <c r="W63" i="119"/>
  <c r="W61" i="119"/>
  <c r="W59" i="119"/>
  <c r="W62" i="119"/>
  <c r="W58" i="119"/>
  <c r="W57" i="119"/>
  <c r="W55" i="119"/>
  <c r="W54" i="119"/>
  <c r="W52" i="119"/>
  <c r="W50" i="119"/>
  <c r="W48" i="119"/>
  <c r="W56" i="119"/>
  <c r="W53" i="119"/>
  <c r="W51" i="119"/>
  <c r="W49" i="119"/>
  <c r="W47" i="119"/>
  <c r="W60" i="119"/>
  <c r="W46" i="119"/>
  <c r="W44" i="119"/>
  <c r="W42" i="119"/>
  <c r="AA63" i="119"/>
  <c r="AA62" i="119"/>
  <c r="AA59" i="119"/>
  <c r="AA61" i="119"/>
  <c r="AA60" i="119"/>
  <c r="AA57" i="119"/>
  <c r="AA55" i="119"/>
  <c r="AA54" i="119"/>
  <c r="AA52" i="119"/>
  <c r="AA50" i="119"/>
  <c r="AA48" i="119"/>
  <c r="AA53" i="119"/>
  <c r="AA51" i="119"/>
  <c r="AA49" i="119"/>
  <c r="AA47" i="119"/>
  <c r="AA56" i="119"/>
  <c r="AA58" i="119"/>
  <c r="AA46" i="119"/>
  <c r="AA44" i="119"/>
  <c r="AA42" i="119"/>
  <c r="AE63" i="119"/>
  <c r="AE62" i="119"/>
  <c r="AE59" i="119"/>
  <c r="AE58" i="119"/>
  <c r="AE57" i="119"/>
  <c r="AE55" i="119"/>
  <c r="AE54" i="119"/>
  <c r="AE52" i="119"/>
  <c r="AE50" i="119"/>
  <c r="AE48" i="119"/>
  <c r="AE60" i="119"/>
  <c r="AE56" i="119"/>
  <c r="AE53" i="119"/>
  <c r="AE51" i="119"/>
  <c r="AE49" i="119"/>
  <c r="AE47" i="119"/>
  <c r="AE61" i="119"/>
  <c r="AE46" i="119"/>
  <c r="AE44" i="119"/>
  <c r="AE42" i="119"/>
  <c r="AI63" i="119"/>
  <c r="AI61" i="119"/>
  <c r="AI59" i="119"/>
  <c r="AI62" i="119"/>
  <c r="AI60" i="119"/>
  <c r="AI57" i="119"/>
  <c r="AI55" i="119"/>
  <c r="AI54" i="119"/>
  <c r="AI52" i="119"/>
  <c r="AI50" i="119"/>
  <c r="AI48" i="119"/>
  <c r="AI58" i="119"/>
  <c r="AI53" i="119"/>
  <c r="AI51" i="119"/>
  <c r="AI49" i="119"/>
  <c r="AI56" i="119"/>
  <c r="AI47" i="119"/>
  <c r="AI46" i="119"/>
  <c r="AI44" i="119"/>
  <c r="AI42" i="119"/>
  <c r="AM63" i="119"/>
  <c r="AM61" i="119"/>
  <c r="AM59" i="119"/>
  <c r="AM58" i="119"/>
  <c r="AM57" i="119"/>
  <c r="AM55" i="119"/>
  <c r="AM54" i="119"/>
  <c r="AM52" i="119"/>
  <c r="AM50" i="119"/>
  <c r="AM48" i="119"/>
  <c r="AM62" i="119"/>
  <c r="AM56" i="119"/>
  <c r="AM53" i="119"/>
  <c r="AM51" i="119"/>
  <c r="AM49" i="119"/>
  <c r="AM47" i="119"/>
  <c r="AM60" i="119"/>
  <c r="AM46" i="119"/>
  <c r="AM44" i="119"/>
  <c r="AM42" i="119"/>
  <c r="AQ63" i="119"/>
  <c r="AQ62" i="119"/>
  <c r="AQ59" i="119"/>
  <c r="AQ60" i="119"/>
  <c r="AQ57" i="119"/>
  <c r="AQ55" i="119"/>
  <c r="AQ61" i="119"/>
  <c r="AQ54" i="119"/>
  <c r="AQ52" i="119"/>
  <c r="AQ50" i="119"/>
  <c r="AQ48" i="119"/>
  <c r="AQ53" i="119"/>
  <c r="AQ51" i="119"/>
  <c r="AQ49" i="119"/>
  <c r="AQ47" i="119"/>
  <c r="AQ58" i="119"/>
  <c r="AQ46" i="119"/>
  <c r="AQ44" i="119"/>
  <c r="AQ42" i="119"/>
  <c r="AT63" i="119"/>
  <c r="AT62" i="119"/>
  <c r="AT59" i="119"/>
  <c r="AT61" i="119"/>
  <c r="AT58" i="119"/>
  <c r="AT57" i="119"/>
  <c r="AT55" i="119"/>
  <c r="AT54" i="119"/>
  <c r="AT52" i="119"/>
  <c r="AT50" i="119"/>
  <c r="AT48" i="119"/>
  <c r="AT60" i="119"/>
  <c r="AT56" i="119"/>
  <c r="AT53" i="119"/>
  <c r="AT51" i="119"/>
  <c r="AT49" i="119"/>
  <c r="AT47" i="119"/>
  <c r="AT46" i="119"/>
  <c r="AT44" i="119"/>
  <c r="AT42" i="119"/>
  <c r="AX63" i="119"/>
  <c r="AX61" i="119"/>
  <c r="AX59" i="119"/>
  <c r="AX60" i="119"/>
  <c r="AX57" i="119"/>
  <c r="AX55" i="119"/>
  <c r="AX54" i="119"/>
  <c r="AX52" i="119"/>
  <c r="AX50" i="119"/>
  <c r="AX48" i="119"/>
  <c r="AX58" i="119"/>
  <c r="AX62" i="119"/>
  <c r="AX53" i="119"/>
  <c r="AX51" i="119"/>
  <c r="AX49" i="119"/>
  <c r="AX56" i="119"/>
  <c r="AX47" i="119"/>
  <c r="AX46" i="119"/>
  <c r="AX44" i="119"/>
  <c r="AX42" i="119"/>
  <c r="BB63" i="119"/>
  <c r="BB61" i="119"/>
  <c r="BB59" i="119"/>
  <c r="BB62" i="119"/>
  <c r="BB58" i="119"/>
  <c r="BB57" i="119"/>
  <c r="BB55" i="119"/>
  <c r="BB54" i="119"/>
  <c r="BB52" i="119"/>
  <c r="BB50" i="119"/>
  <c r="BB48" i="119"/>
  <c r="BB56" i="119"/>
  <c r="BB53" i="119"/>
  <c r="BB51" i="119"/>
  <c r="BB49" i="119"/>
  <c r="BB60" i="119"/>
  <c r="BB46" i="119"/>
  <c r="BB44" i="119"/>
  <c r="BB42" i="119"/>
  <c r="BF63" i="119"/>
  <c r="BF62" i="119"/>
  <c r="BF59" i="119"/>
  <c r="BF61" i="119"/>
  <c r="BF60" i="119"/>
  <c r="BF57" i="119"/>
  <c r="BF55" i="119"/>
  <c r="BF54" i="119"/>
  <c r="BF52" i="119"/>
  <c r="BF50" i="119"/>
  <c r="BF48" i="119"/>
  <c r="BF53" i="119"/>
  <c r="BF51" i="119"/>
  <c r="BF49" i="119"/>
  <c r="BF58" i="119"/>
  <c r="BF47" i="119"/>
  <c r="BF56" i="119"/>
  <c r="BF46" i="119"/>
  <c r="BF44" i="119"/>
  <c r="BF42" i="119"/>
  <c r="I48" i="119"/>
  <c r="I61" i="119"/>
  <c r="D41" i="119"/>
  <c r="L41" i="119"/>
  <c r="T41" i="119"/>
  <c r="AB41" i="119"/>
  <c r="AJ41" i="119"/>
  <c r="AR41" i="119"/>
  <c r="AY41" i="119"/>
  <c r="BG41" i="119"/>
  <c r="B42" i="119"/>
  <c r="J42" i="119"/>
  <c r="R42" i="119"/>
  <c r="Z42" i="119"/>
  <c r="AH42" i="119"/>
  <c r="AP42" i="119"/>
  <c r="AW42" i="119"/>
  <c r="BE42" i="119"/>
  <c r="BC43" i="119"/>
  <c r="F44" i="119"/>
  <c r="V44" i="119"/>
  <c r="AD44" i="119"/>
  <c r="AL44" i="119"/>
  <c r="BA44" i="119"/>
  <c r="L45" i="119"/>
  <c r="AB45" i="119"/>
  <c r="AR45" i="119"/>
  <c r="AY45" i="119"/>
  <c r="BG45" i="119"/>
  <c r="B46" i="119"/>
  <c r="J46" i="119"/>
  <c r="R46" i="119"/>
  <c r="Z46" i="119"/>
  <c r="AH46" i="119"/>
  <c r="AP46" i="119"/>
  <c r="AW46" i="119"/>
  <c r="BE46" i="119"/>
  <c r="V48" i="119"/>
  <c r="BE51" i="119"/>
  <c r="K56" i="119"/>
  <c r="K58" i="119"/>
  <c r="D62" i="119"/>
  <c r="D63" i="119"/>
  <c r="D59" i="119"/>
  <c r="D60" i="119"/>
  <c r="D57" i="119"/>
  <c r="D61" i="119"/>
  <c r="D58" i="119"/>
  <c r="D55" i="119"/>
  <c r="D53" i="119"/>
  <c r="D51" i="119"/>
  <c r="D49" i="119"/>
  <c r="D56" i="119"/>
  <c r="D52" i="119"/>
  <c r="D48" i="119"/>
  <c r="D50" i="119"/>
  <c r="D46" i="119"/>
  <c r="D44" i="119"/>
  <c r="D42" i="119"/>
  <c r="H62" i="119"/>
  <c r="H61" i="119"/>
  <c r="H59" i="119"/>
  <c r="H63" i="119"/>
  <c r="H58" i="119"/>
  <c r="H57" i="119"/>
  <c r="H56" i="119"/>
  <c r="H55" i="119"/>
  <c r="H53" i="119"/>
  <c r="H51" i="119"/>
  <c r="H49" i="119"/>
  <c r="H60" i="119"/>
  <c r="H50" i="119"/>
  <c r="H48" i="119"/>
  <c r="H46" i="119"/>
  <c r="H44" i="119"/>
  <c r="H42" i="119"/>
  <c r="H54" i="119"/>
  <c r="L62" i="119"/>
  <c r="L63" i="119"/>
  <c r="L59" i="119"/>
  <c r="L61" i="119"/>
  <c r="L60" i="119"/>
  <c r="L57" i="119"/>
  <c r="L55" i="119"/>
  <c r="L53" i="119"/>
  <c r="L51" i="119"/>
  <c r="L49" i="119"/>
  <c r="L58" i="119"/>
  <c r="L56" i="119"/>
  <c r="L54" i="119"/>
  <c r="L46" i="119"/>
  <c r="L44" i="119"/>
  <c r="L42" i="119"/>
  <c r="L52" i="119"/>
  <c r="L48" i="119"/>
  <c r="P62" i="119"/>
  <c r="P59" i="119"/>
  <c r="P61" i="119"/>
  <c r="P58" i="119"/>
  <c r="P57" i="119"/>
  <c r="P60" i="119"/>
  <c r="P56" i="119"/>
  <c r="P55" i="119"/>
  <c r="P53" i="119"/>
  <c r="P51" i="119"/>
  <c r="P49" i="119"/>
  <c r="P63" i="119"/>
  <c r="P54" i="119"/>
  <c r="P52" i="119"/>
  <c r="P46" i="119"/>
  <c r="P44" i="119"/>
  <c r="P42" i="119"/>
  <c r="P50" i="119"/>
  <c r="T62" i="119"/>
  <c r="T63" i="119"/>
  <c r="T59" i="119"/>
  <c r="T60" i="119"/>
  <c r="T57" i="119"/>
  <c r="T58" i="119"/>
  <c r="T61" i="119"/>
  <c r="T55" i="119"/>
  <c r="T53" i="119"/>
  <c r="T51" i="119"/>
  <c r="T49" i="119"/>
  <c r="T56" i="119"/>
  <c r="T52" i="119"/>
  <c r="T48" i="119"/>
  <c r="T50" i="119"/>
  <c r="T46" i="119"/>
  <c r="T44" i="119"/>
  <c r="T42" i="119"/>
  <c r="X62" i="119"/>
  <c r="X61" i="119"/>
  <c r="X59" i="119"/>
  <c r="X63" i="119"/>
  <c r="X58" i="119"/>
  <c r="X57" i="119"/>
  <c r="X56" i="119"/>
  <c r="X53" i="119"/>
  <c r="X51" i="119"/>
  <c r="X49" i="119"/>
  <c r="X60" i="119"/>
  <c r="X55" i="119"/>
  <c r="X50" i="119"/>
  <c r="X46" i="119"/>
  <c r="X44" i="119"/>
  <c r="X42" i="119"/>
  <c r="X54" i="119"/>
  <c r="X48" i="119"/>
  <c r="AB62" i="119"/>
  <c r="AB59" i="119"/>
  <c r="AB63" i="119"/>
  <c r="AB61" i="119"/>
  <c r="AB60" i="119"/>
  <c r="AB57" i="119"/>
  <c r="AB55" i="119"/>
  <c r="AB53" i="119"/>
  <c r="AB51" i="119"/>
  <c r="AB49" i="119"/>
  <c r="AB58" i="119"/>
  <c r="AB56" i="119"/>
  <c r="AB48" i="119"/>
  <c r="AB54" i="119"/>
  <c r="AB46" i="119"/>
  <c r="AB44" i="119"/>
  <c r="AB42" i="119"/>
  <c r="AB52" i="119"/>
  <c r="AF62" i="119"/>
  <c r="AF63" i="119"/>
  <c r="AF59" i="119"/>
  <c r="AF58" i="119"/>
  <c r="AF57" i="119"/>
  <c r="AF55" i="119"/>
  <c r="AF60" i="119"/>
  <c r="AF56" i="119"/>
  <c r="AF53" i="119"/>
  <c r="AF51" i="119"/>
  <c r="AF49" i="119"/>
  <c r="AF61" i="119"/>
  <c r="AF54" i="119"/>
  <c r="AF52" i="119"/>
  <c r="AF46" i="119"/>
  <c r="AF44" i="119"/>
  <c r="AF42" i="119"/>
  <c r="AF50" i="119"/>
  <c r="AF48" i="119"/>
  <c r="AJ62" i="119"/>
  <c r="AJ59" i="119"/>
  <c r="AJ60" i="119"/>
  <c r="AJ57" i="119"/>
  <c r="AJ55" i="119"/>
  <c r="AJ61" i="119"/>
  <c r="AJ58" i="119"/>
  <c r="AJ63" i="119"/>
  <c r="AJ53" i="119"/>
  <c r="AJ51" i="119"/>
  <c r="AJ49" i="119"/>
  <c r="AJ56" i="119"/>
  <c r="AJ52" i="119"/>
  <c r="AJ48" i="119"/>
  <c r="AJ50" i="119"/>
  <c r="AJ46" i="119"/>
  <c r="AJ44" i="119"/>
  <c r="AJ42" i="119"/>
  <c r="AN62" i="119"/>
  <c r="AN61" i="119"/>
  <c r="AN59" i="119"/>
  <c r="AN58" i="119"/>
  <c r="AN57" i="119"/>
  <c r="AN55" i="119"/>
  <c r="AN63" i="119"/>
  <c r="AN56" i="119"/>
  <c r="AN53" i="119"/>
  <c r="AN51" i="119"/>
  <c r="AN49" i="119"/>
  <c r="AN60" i="119"/>
  <c r="AN50" i="119"/>
  <c r="AN46" i="119"/>
  <c r="AN44" i="119"/>
  <c r="AN42" i="119"/>
  <c r="AN54" i="119"/>
  <c r="AN48" i="119"/>
  <c r="AR62" i="119"/>
  <c r="AR59" i="119"/>
  <c r="AR63" i="119"/>
  <c r="AR61" i="119"/>
  <c r="AR60" i="119"/>
  <c r="AR57" i="119"/>
  <c r="AR55" i="119"/>
  <c r="AR53" i="119"/>
  <c r="AR51" i="119"/>
  <c r="AR49" i="119"/>
  <c r="AR58" i="119"/>
  <c r="AR56" i="119"/>
  <c r="AR48" i="119"/>
  <c r="AR54" i="119"/>
  <c r="AR46" i="119"/>
  <c r="AR44" i="119"/>
  <c r="AR42" i="119"/>
  <c r="AR52" i="119"/>
  <c r="AU62" i="119"/>
  <c r="AU63" i="119"/>
  <c r="AU59" i="119"/>
  <c r="AU61" i="119"/>
  <c r="AU58" i="119"/>
  <c r="AU57" i="119"/>
  <c r="AU55" i="119"/>
  <c r="AU60" i="119"/>
  <c r="AU56" i="119"/>
  <c r="AU53" i="119"/>
  <c r="AU51" i="119"/>
  <c r="AU49" i="119"/>
  <c r="AU54" i="119"/>
  <c r="AU47" i="119"/>
  <c r="AU52" i="119"/>
  <c r="AU46" i="119"/>
  <c r="AU44" i="119"/>
  <c r="AU42" i="119"/>
  <c r="AU50" i="119"/>
  <c r="AY62" i="119"/>
  <c r="AY59" i="119"/>
  <c r="AY60" i="119"/>
  <c r="AY57" i="119"/>
  <c r="AY55" i="119"/>
  <c r="AY63" i="119"/>
  <c r="AY58" i="119"/>
  <c r="AY53" i="119"/>
  <c r="AY51" i="119"/>
  <c r="AY49" i="119"/>
  <c r="AY56" i="119"/>
  <c r="AY52" i="119"/>
  <c r="AY61" i="119"/>
  <c r="AY50" i="119"/>
  <c r="AY47" i="119"/>
  <c r="AY46" i="119"/>
  <c r="AY44" i="119"/>
  <c r="AY42" i="119"/>
  <c r="AY48" i="119"/>
  <c r="BC62" i="119"/>
  <c r="BC61" i="119"/>
  <c r="BC59" i="119"/>
  <c r="BC63" i="119"/>
  <c r="BC58" i="119"/>
  <c r="BC57" i="119"/>
  <c r="BC55" i="119"/>
  <c r="BC56" i="119"/>
  <c r="BC53" i="119"/>
  <c r="BC51" i="119"/>
  <c r="BC49" i="119"/>
  <c r="BC60" i="119"/>
  <c r="BC50" i="119"/>
  <c r="BC48" i="119"/>
  <c r="BC46" i="119"/>
  <c r="BC44" i="119"/>
  <c r="BC42" i="119"/>
  <c r="BC54" i="119"/>
  <c r="BC47" i="119"/>
  <c r="BG62" i="119"/>
  <c r="BG60" i="119"/>
  <c r="BG59" i="119"/>
  <c r="BG63" i="119"/>
  <c r="BG61" i="119"/>
  <c r="BG57" i="119"/>
  <c r="BG55" i="119"/>
  <c r="BG53" i="119"/>
  <c r="BG51" i="119"/>
  <c r="BG49" i="119"/>
  <c r="BG58" i="119"/>
  <c r="BG56" i="119"/>
  <c r="BG48" i="119"/>
  <c r="BG54" i="119"/>
  <c r="BG46" i="119"/>
  <c r="BG44" i="119"/>
  <c r="BG42" i="119"/>
  <c r="BG52" i="119"/>
  <c r="N55" i="119"/>
  <c r="N48" i="119"/>
  <c r="BA51" i="119"/>
  <c r="BA47" i="119"/>
  <c r="G41" i="119"/>
  <c r="O41" i="119"/>
  <c r="W41" i="119"/>
  <c r="AE41" i="119"/>
  <c r="AM41" i="119"/>
  <c r="AT41" i="119"/>
  <c r="BB41" i="119"/>
  <c r="E42" i="119"/>
  <c r="M42" i="119"/>
  <c r="U42" i="119"/>
  <c r="AC42" i="119"/>
  <c r="AK42" i="119"/>
  <c r="AZ42" i="119"/>
  <c r="C43" i="119"/>
  <c r="K43" i="119"/>
  <c r="S43" i="119"/>
  <c r="AA43" i="119"/>
  <c r="AI43" i="119"/>
  <c r="AQ43" i="119"/>
  <c r="AX43" i="119"/>
  <c r="BF43" i="119"/>
  <c r="I44" i="119"/>
  <c r="BD44" i="119"/>
  <c r="G45" i="119"/>
  <c r="O45" i="119"/>
  <c r="W45" i="119"/>
  <c r="AE45" i="119"/>
  <c r="AM45" i="119"/>
  <c r="AT45" i="119"/>
  <c r="BB45" i="119"/>
  <c r="E46" i="119"/>
  <c r="AC46" i="119"/>
  <c r="AK46" i="119"/>
  <c r="C47" i="119"/>
  <c r="P47" i="119"/>
  <c r="AF47" i="119"/>
  <c r="AW47" i="119"/>
  <c r="N49" i="119"/>
  <c r="L50" i="119"/>
  <c r="J51" i="119"/>
  <c r="H52" i="119"/>
  <c r="F53" i="119"/>
  <c r="D54" i="119"/>
  <c r="B55" i="119"/>
  <c r="AQ56" i="119"/>
  <c r="I59" i="119"/>
  <c r="I63" i="119"/>
  <c r="I60" i="119"/>
  <c r="I58" i="119"/>
  <c r="I56" i="119"/>
  <c r="I55" i="119"/>
  <c r="I53" i="119"/>
  <c r="I51" i="119"/>
  <c r="I49" i="119"/>
  <c r="I62" i="119"/>
  <c r="I54" i="119"/>
  <c r="I52" i="119"/>
  <c r="I50" i="119"/>
  <c r="U62" i="119"/>
  <c r="U60" i="119"/>
  <c r="U58" i="119"/>
  <c r="U63" i="119"/>
  <c r="U59" i="119"/>
  <c r="U56" i="119"/>
  <c r="U61" i="119"/>
  <c r="U55" i="119"/>
  <c r="U53" i="119"/>
  <c r="U51" i="119"/>
  <c r="U49" i="119"/>
  <c r="U57" i="119"/>
  <c r="U54" i="119"/>
  <c r="U52" i="119"/>
  <c r="U50" i="119"/>
  <c r="U48" i="119"/>
  <c r="AC63" i="119"/>
  <c r="AC61" i="119"/>
  <c r="AC60" i="119"/>
  <c r="AC58" i="119"/>
  <c r="AC59" i="119"/>
  <c r="AC56" i="119"/>
  <c r="AC53" i="119"/>
  <c r="AC51" i="119"/>
  <c r="AC49" i="119"/>
  <c r="AC57" i="119"/>
  <c r="AC54" i="119"/>
  <c r="AC52" i="119"/>
  <c r="AC50" i="119"/>
  <c r="AC48" i="119"/>
  <c r="AK63" i="119"/>
  <c r="AK62" i="119"/>
  <c r="AK60" i="119"/>
  <c r="AK58" i="119"/>
  <c r="AK61" i="119"/>
  <c r="AK59" i="119"/>
  <c r="AK56" i="119"/>
  <c r="AK53" i="119"/>
  <c r="AK51" i="119"/>
  <c r="AK49" i="119"/>
  <c r="AK57" i="119"/>
  <c r="AK54" i="119"/>
  <c r="AK52" i="119"/>
  <c r="AK50" i="119"/>
  <c r="AK48" i="119"/>
  <c r="AZ63" i="119"/>
  <c r="AZ62" i="119"/>
  <c r="AZ60" i="119"/>
  <c r="AZ58" i="119"/>
  <c r="AZ59" i="119"/>
  <c r="AZ56" i="119"/>
  <c r="AZ53" i="119"/>
  <c r="AZ51" i="119"/>
  <c r="AZ49" i="119"/>
  <c r="AZ47" i="119"/>
  <c r="AZ57" i="119"/>
  <c r="AZ61" i="119"/>
  <c r="AZ54" i="119"/>
  <c r="AZ52" i="119"/>
  <c r="AZ50" i="119"/>
  <c r="AZ48" i="119"/>
  <c r="BD62" i="119"/>
  <c r="BD63" i="119"/>
  <c r="BD60" i="119"/>
  <c r="BD58" i="119"/>
  <c r="BD61" i="119"/>
  <c r="BD56" i="119"/>
  <c r="BD53" i="119"/>
  <c r="BD51" i="119"/>
  <c r="BD49" i="119"/>
  <c r="BD47" i="119"/>
  <c r="BD55" i="119"/>
  <c r="BD54" i="119"/>
  <c r="BD52" i="119"/>
  <c r="BD50" i="119"/>
  <c r="BD48" i="119"/>
  <c r="E41" i="119"/>
  <c r="I41" i="119"/>
  <c r="M41" i="119"/>
  <c r="Q41" i="119"/>
  <c r="U41" i="119"/>
  <c r="Y41" i="119"/>
  <c r="AC41" i="119"/>
  <c r="AG41" i="119"/>
  <c r="AK41" i="119"/>
  <c r="AO41" i="119"/>
  <c r="AV41" i="119"/>
  <c r="AZ41" i="119"/>
  <c r="BD41" i="119"/>
  <c r="E43" i="119"/>
  <c r="I43" i="119"/>
  <c r="M43" i="119"/>
  <c r="Q43" i="119"/>
  <c r="U43" i="119"/>
  <c r="Y43" i="119"/>
  <c r="AC43" i="119"/>
  <c r="AG43" i="119"/>
  <c r="AK43" i="119"/>
  <c r="AO43" i="119"/>
  <c r="AV43" i="119"/>
  <c r="AZ43" i="119"/>
  <c r="BD43" i="119"/>
  <c r="E45" i="119"/>
  <c r="I45" i="119"/>
  <c r="M45" i="119"/>
  <c r="Q45" i="119"/>
  <c r="U45" i="119"/>
  <c r="Y45" i="119"/>
  <c r="AC45" i="119"/>
  <c r="AG45" i="119"/>
  <c r="AK45" i="119"/>
  <c r="AO45" i="119"/>
  <c r="AV45" i="119"/>
  <c r="AZ45" i="119"/>
  <c r="BD45" i="119"/>
  <c r="I47" i="119"/>
  <c r="Q47" i="119"/>
  <c r="U47" i="119"/>
  <c r="Y47" i="119"/>
  <c r="AC47" i="119"/>
  <c r="AK47" i="119"/>
  <c r="AS47" i="119"/>
  <c r="F48" i="119"/>
  <c r="Q48" i="119"/>
  <c r="AW49" i="119"/>
  <c r="AZ55" i="119"/>
  <c r="E62" i="119"/>
  <c r="E60" i="119"/>
  <c r="E61" i="119"/>
  <c r="E63" i="119"/>
  <c r="E59" i="119"/>
  <c r="E56" i="119"/>
  <c r="E58" i="119"/>
  <c r="E55" i="119"/>
  <c r="E53" i="119"/>
  <c r="E51" i="119"/>
  <c r="E49" i="119"/>
  <c r="E57" i="119"/>
  <c r="E54" i="119"/>
  <c r="E52" i="119"/>
  <c r="E50" i="119"/>
  <c r="M61" i="119"/>
  <c r="M60" i="119"/>
  <c r="M58" i="119"/>
  <c r="M62" i="119"/>
  <c r="M59" i="119"/>
  <c r="M56" i="119"/>
  <c r="M55" i="119"/>
  <c r="M53" i="119"/>
  <c r="M51" i="119"/>
  <c r="M49" i="119"/>
  <c r="M57" i="119"/>
  <c r="M54" i="119"/>
  <c r="M52" i="119"/>
  <c r="M50" i="119"/>
  <c r="Q62" i="119"/>
  <c r="Q63" i="119"/>
  <c r="Q61" i="119"/>
  <c r="Q60" i="119"/>
  <c r="Q58" i="119"/>
  <c r="Q56" i="119"/>
  <c r="Q55" i="119"/>
  <c r="Q53" i="119"/>
  <c r="Q51" i="119"/>
  <c r="Q49" i="119"/>
  <c r="Q59" i="119"/>
  <c r="Q54" i="119"/>
  <c r="Q52" i="119"/>
  <c r="Q50" i="119"/>
  <c r="Y63" i="119"/>
  <c r="Y60" i="119"/>
  <c r="Y58" i="119"/>
  <c r="Y62" i="119"/>
  <c r="Y61" i="119"/>
  <c r="Y56" i="119"/>
  <c r="Y53" i="119"/>
  <c r="Y51" i="119"/>
  <c r="Y49" i="119"/>
  <c r="Y55" i="119"/>
  <c r="Y54" i="119"/>
  <c r="Y52" i="119"/>
  <c r="Y50" i="119"/>
  <c r="Y48" i="119"/>
  <c r="AG63" i="119"/>
  <c r="AG62" i="119"/>
  <c r="AG61" i="119"/>
  <c r="AG60" i="119"/>
  <c r="AG58" i="119"/>
  <c r="AG56" i="119"/>
  <c r="AG53" i="119"/>
  <c r="AG51" i="119"/>
  <c r="AG49" i="119"/>
  <c r="AG59" i="119"/>
  <c r="AG55" i="119"/>
  <c r="AG54" i="119"/>
  <c r="AG52" i="119"/>
  <c r="AG50" i="119"/>
  <c r="AG48" i="119"/>
  <c r="AO63" i="119"/>
  <c r="AO60" i="119"/>
  <c r="AO58" i="119"/>
  <c r="AO56" i="119"/>
  <c r="AO62" i="119"/>
  <c r="AO53" i="119"/>
  <c r="AO51" i="119"/>
  <c r="AO49" i="119"/>
  <c r="AO61" i="119"/>
  <c r="AO55" i="119"/>
  <c r="AO54" i="119"/>
  <c r="AO52" i="119"/>
  <c r="AO50" i="119"/>
  <c r="AO48" i="119"/>
  <c r="AV63" i="119"/>
  <c r="AV62" i="119"/>
  <c r="AV61" i="119"/>
  <c r="AV60" i="119"/>
  <c r="AV58" i="119"/>
  <c r="AV56" i="119"/>
  <c r="AV53" i="119"/>
  <c r="AV51" i="119"/>
  <c r="AV49" i="119"/>
  <c r="AV47" i="119"/>
  <c r="AV59" i="119"/>
  <c r="AV55" i="119"/>
  <c r="AV54" i="119"/>
  <c r="AV52" i="119"/>
  <c r="AV50" i="119"/>
  <c r="AV48" i="119"/>
  <c r="B63" i="119"/>
  <c r="B61" i="119"/>
  <c r="B60" i="119"/>
  <c r="B58" i="119"/>
  <c r="B56" i="119"/>
  <c r="B62" i="119"/>
  <c r="B59" i="119"/>
  <c r="B54" i="119"/>
  <c r="B52" i="119"/>
  <c r="B50" i="119"/>
  <c r="B57" i="119"/>
  <c r="F63" i="119"/>
  <c r="F61" i="119"/>
  <c r="F62" i="119"/>
  <c r="F60" i="119"/>
  <c r="F58" i="119"/>
  <c r="F59" i="119"/>
  <c r="F56" i="119"/>
  <c r="F57" i="119"/>
  <c r="F54" i="119"/>
  <c r="F52" i="119"/>
  <c r="F50" i="119"/>
  <c r="J63" i="119"/>
  <c r="J61" i="119"/>
  <c r="J60" i="119"/>
  <c r="J58" i="119"/>
  <c r="J62" i="119"/>
  <c r="J56" i="119"/>
  <c r="J54" i="119"/>
  <c r="J52" i="119"/>
  <c r="J50" i="119"/>
  <c r="J59" i="119"/>
  <c r="J57" i="119"/>
  <c r="N63" i="119"/>
  <c r="N61" i="119"/>
  <c r="N60" i="119"/>
  <c r="N58" i="119"/>
  <c r="N62" i="119"/>
  <c r="N59" i="119"/>
  <c r="N56" i="119"/>
  <c r="N57" i="119"/>
  <c r="N54" i="119"/>
  <c r="N52" i="119"/>
  <c r="N50" i="119"/>
  <c r="R63" i="119"/>
  <c r="R61" i="119"/>
  <c r="R60" i="119"/>
  <c r="R58" i="119"/>
  <c r="R56" i="119"/>
  <c r="R59" i="119"/>
  <c r="R62" i="119"/>
  <c r="R54" i="119"/>
  <c r="R52" i="119"/>
  <c r="R50" i="119"/>
  <c r="R57" i="119"/>
  <c r="V63" i="119"/>
  <c r="V61" i="119"/>
  <c r="V62" i="119"/>
  <c r="V60" i="119"/>
  <c r="V58" i="119"/>
  <c r="V59" i="119"/>
  <c r="V56" i="119"/>
  <c r="V57" i="119"/>
  <c r="V54" i="119"/>
  <c r="V52" i="119"/>
  <c r="V50" i="119"/>
  <c r="Z63" i="119"/>
  <c r="Z61" i="119"/>
  <c r="Z60" i="119"/>
  <c r="Z58" i="119"/>
  <c r="Z62" i="119"/>
  <c r="Z56" i="119"/>
  <c r="Z55" i="119"/>
  <c r="Z54" i="119"/>
  <c r="Z52" i="119"/>
  <c r="Z50" i="119"/>
  <c r="Z59" i="119"/>
  <c r="Z57" i="119"/>
  <c r="AD63" i="119"/>
  <c r="AD61" i="119"/>
  <c r="AD60" i="119"/>
  <c r="AD58" i="119"/>
  <c r="AD59" i="119"/>
  <c r="AD56" i="119"/>
  <c r="AD57" i="119"/>
  <c r="AD54" i="119"/>
  <c r="AD52" i="119"/>
  <c r="AD50" i="119"/>
  <c r="AD62" i="119"/>
  <c r="AD55" i="119"/>
  <c r="AH63" i="119"/>
  <c r="AH61" i="119"/>
  <c r="AH60" i="119"/>
  <c r="AH58" i="119"/>
  <c r="AH56" i="119"/>
  <c r="AH62" i="119"/>
  <c r="AH59" i="119"/>
  <c r="AH55" i="119"/>
  <c r="AH54" i="119"/>
  <c r="AH52" i="119"/>
  <c r="AH50" i="119"/>
  <c r="AH57" i="119"/>
  <c r="AL63" i="119"/>
  <c r="AL61" i="119"/>
  <c r="AL62" i="119"/>
  <c r="AL60" i="119"/>
  <c r="AL58" i="119"/>
  <c r="AL59" i="119"/>
  <c r="AL56" i="119"/>
  <c r="AL57" i="119"/>
  <c r="AL54" i="119"/>
  <c r="AL52" i="119"/>
  <c r="AL50" i="119"/>
  <c r="AL55" i="119"/>
  <c r="AP63" i="119"/>
  <c r="AP61" i="119"/>
  <c r="AP60" i="119"/>
  <c r="AP58" i="119"/>
  <c r="AP62" i="119"/>
  <c r="AP56" i="119"/>
  <c r="AP55" i="119"/>
  <c r="AP54" i="119"/>
  <c r="AP52" i="119"/>
  <c r="AP50" i="119"/>
  <c r="AP59" i="119"/>
  <c r="AP57" i="119"/>
  <c r="AS63" i="119"/>
  <c r="AS61" i="119"/>
  <c r="AS60" i="119"/>
  <c r="AS58" i="119"/>
  <c r="AS62" i="119"/>
  <c r="AS59" i="119"/>
  <c r="AS56" i="119"/>
  <c r="AS57" i="119"/>
  <c r="AS54" i="119"/>
  <c r="AS52" i="119"/>
  <c r="AS50" i="119"/>
  <c r="AS48" i="119"/>
  <c r="AS55" i="119"/>
  <c r="AW63" i="119"/>
  <c r="AW61" i="119"/>
  <c r="AW60" i="119"/>
  <c r="AW58" i="119"/>
  <c r="AW56" i="119"/>
  <c r="AW59" i="119"/>
  <c r="AW55" i="119"/>
  <c r="AW54" i="119"/>
  <c r="AW52" i="119"/>
  <c r="AW50" i="119"/>
  <c r="AW48" i="119"/>
  <c r="AW57" i="119"/>
  <c r="BA63" i="119"/>
  <c r="BA61" i="119"/>
  <c r="BA62" i="119"/>
  <c r="BA60" i="119"/>
  <c r="BA58" i="119"/>
  <c r="BA59" i="119"/>
  <c r="BA56" i="119"/>
  <c r="BA57" i="119"/>
  <c r="BA54" i="119"/>
  <c r="BA52" i="119"/>
  <c r="BA50" i="119"/>
  <c r="BA48" i="119"/>
  <c r="BA55" i="119"/>
  <c r="BE63" i="119"/>
  <c r="BE61" i="119"/>
  <c r="BE60" i="119"/>
  <c r="BE58" i="119"/>
  <c r="BE62" i="119"/>
  <c r="BE56" i="119"/>
  <c r="BE55" i="119"/>
  <c r="BE54" i="119"/>
  <c r="BE52" i="119"/>
  <c r="BE50" i="119"/>
  <c r="BE48" i="119"/>
  <c r="BE59" i="119"/>
  <c r="BE57" i="119"/>
  <c r="B41" i="119"/>
  <c r="F41" i="119"/>
  <c r="J41" i="119"/>
  <c r="N41" i="119"/>
  <c r="R41" i="119"/>
  <c r="V41" i="119"/>
  <c r="Z41" i="119"/>
  <c r="AD41" i="119"/>
  <c r="AH41" i="119"/>
  <c r="AL41" i="119"/>
  <c r="AP41" i="119"/>
  <c r="AS41" i="119"/>
  <c r="AW41" i="119"/>
  <c r="BA41" i="119"/>
  <c r="BE41" i="119"/>
  <c r="B43" i="119"/>
  <c r="F43" i="119"/>
  <c r="J43" i="119"/>
  <c r="N43" i="119"/>
  <c r="R43" i="119"/>
  <c r="V43" i="119"/>
  <c r="Z43" i="119"/>
  <c r="AD43" i="119"/>
  <c r="AH43" i="119"/>
  <c r="AL43" i="119"/>
  <c r="AP43" i="119"/>
  <c r="AS43" i="119"/>
  <c r="AW43" i="119"/>
  <c r="BA43" i="119"/>
  <c r="BE43" i="119"/>
  <c r="B45" i="119"/>
  <c r="F45" i="119"/>
  <c r="J45" i="119"/>
  <c r="N45" i="119"/>
  <c r="R45" i="119"/>
  <c r="V45" i="119"/>
  <c r="Z45" i="119"/>
  <c r="AD45" i="119"/>
  <c r="AH45" i="119"/>
  <c r="AL45" i="119"/>
  <c r="AP45" i="119"/>
  <c r="AS45" i="119"/>
  <c r="AW45" i="119"/>
  <c r="BA45" i="119"/>
  <c r="BE45" i="119"/>
  <c r="B47" i="119"/>
  <c r="F47" i="119"/>
  <c r="J47" i="119"/>
  <c r="N47" i="119"/>
  <c r="R47" i="119"/>
  <c r="V47" i="119"/>
  <c r="Z47" i="119"/>
  <c r="AD47" i="119"/>
  <c r="AH47" i="119"/>
  <c r="AL47" i="119"/>
  <c r="AP47" i="119"/>
  <c r="BE47" i="119"/>
  <c r="B48" i="119"/>
  <c r="M48" i="119"/>
  <c r="R48" i="119"/>
  <c r="Z48" i="119"/>
  <c r="AH48" i="119"/>
  <c r="AP48" i="119"/>
  <c r="F49" i="119"/>
  <c r="V49" i="119"/>
  <c r="AL49" i="119"/>
  <c r="BA49" i="119"/>
  <c r="B51" i="119"/>
  <c r="R51" i="119"/>
  <c r="AH51" i="119"/>
  <c r="AW51" i="119"/>
  <c r="N53" i="119"/>
  <c r="AD53" i="119"/>
  <c r="AS53" i="119"/>
  <c r="J55" i="119"/>
  <c r="AC55" i="119"/>
  <c r="Y57" i="119"/>
  <c r="BD57" i="119"/>
  <c r="AO59" i="119"/>
  <c r="M63" i="119"/>
  <c r="AG57" i="119"/>
  <c r="G61" i="118"/>
  <c r="G59" i="118"/>
  <c r="G63" i="118"/>
  <c r="G57" i="118"/>
  <c r="G62" i="118"/>
  <c r="G60" i="118"/>
  <c r="G58" i="118"/>
  <c r="G55" i="118"/>
  <c r="G53" i="118"/>
  <c r="G51" i="118"/>
  <c r="G49" i="118"/>
  <c r="G54" i="118"/>
  <c r="G52" i="118"/>
  <c r="G50" i="118"/>
  <c r="G48" i="118"/>
  <c r="AA59" i="118"/>
  <c r="AA61" i="118"/>
  <c r="AA60" i="118"/>
  <c r="AA57" i="118"/>
  <c r="AA63" i="118"/>
  <c r="AA58" i="118"/>
  <c r="AA55" i="118"/>
  <c r="AA53" i="118"/>
  <c r="AA51" i="118"/>
  <c r="AA49" i="118"/>
  <c r="AA56" i="118"/>
  <c r="AA54" i="118"/>
  <c r="AA52" i="118"/>
  <c r="AA50" i="118"/>
  <c r="AA48" i="118"/>
  <c r="AA62" i="118"/>
  <c r="AM61" i="118"/>
  <c r="AM59" i="118"/>
  <c r="AM63" i="118"/>
  <c r="AM57" i="118"/>
  <c r="AM62" i="118"/>
  <c r="AM60" i="118"/>
  <c r="AM58" i="118"/>
  <c r="AM55" i="118"/>
  <c r="AM53" i="118"/>
  <c r="AM51" i="118"/>
  <c r="AM49" i="118"/>
  <c r="AM54" i="118"/>
  <c r="AM52" i="118"/>
  <c r="AM50" i="118"/>
  <c r="AM48" i="118"/>
  <c r="H62" i="118"/>
  <c r="H63" i="118"/>
  <c r="H60" i="118"/>
  <c r="H58" i="118"/>
  <c r="H56" i="118"/>
  <c r="H57" i="118"/>
  <c r="H61" i="118"/>
  <c r="H59" i="118"/>
  <c r="H53" i="118"/>
  <c r="H49" i="118"/>
  <c r="H47" i="118"/>
  <c r="H45" i="118"/>
  <c r="H43" i="118"/>
  <c r="H55" i="118"/>
  <c r="H51" i="118"/>
  <c r="H46" i="118"/>
  <c r="H44" i="118"/>
  <c r="T62" i="118"/>
  <c r="T60" i="118"/>
  <c r="T63" i="118"/>
  <c r="T59" i="118"/>
  <c r="T58" i="118"/>
  <c r="T61" i="118"/>
  <c r="T57" i="118"/>
  <c r="T55" i="118"/>
  <c r="T51" i="118"/>
  <c r="T47" i="118"/>
  <c r="T45" i="118"/>
  <c r="T43" i="118"/>
  <c r="T54" i="118"/>
  <c r="T56" i="118"/>
  <c r="T53" i="118"/>
  <c r="T49" i="118"/>
  <c r="T46" i="118"/>
  <c r="T44" i="118"/>
  <c r="AF62" i="118"/>
  <c r="AF61" i="118"/>
  <c r="AF60" i="118"/>
  <c r="AF63" i="118"/>
  <c r="AF58" i="118"/>
  <c r="AF59" i="118"/>
  <c r="AF57" i="118"/>
  <c r="AF56" i="118"/>
  <c r="AF53" i="118"/>
  <c r="AF49" i="118"/>
  <c r="AF47" i="118"/>
  <c r="AF45" i="118"/>
  <c r="AF43" i="118"/>
  <c r="AF55" i="118"/>
  <c r="AF51" i="118"/>
  <c r="AF46" i="118"/>
  <c r="AF44" i="118"/>
  <c r="T41" i="118"/>
  <c r="AF41" i="118"/>
  <c r="Q43" i="118"/>
  <c r="R49" i="118"/>
  <c r="C63" i="118"/>
  <c r="C59" i="118"/>
  <c r="C62" i="118"/>
  <c r="C60" i="118"/>
  <c r="C57" i="118"/>
  <c r="C61" i="118"/>
  <c r="C58" i="118"/>
  <c r="C56" i="118"/>
  <c r="C55" i="118"/>
  <c r="C53" i="118"/>
  <c r="C51" i="118"/>
  <c r="C49" i="118"/>
  <c r="C54" i="118"/>
  <c r="C52" i="118"/>
  <c r="C50" i="118"/>
  <c r="C48" i="118"/>
  <c r="O62" i="118"/>
  <c r="O59" i="118"/>
  <c r="O61" i="118"/>
  <c r="O57" i="118"/>
  <c r="O60" i="118"/>
  <c r="O58" i="118"/>
  <c r="O55" i="118"/>
  <c r="O53" i="118"/>
  <c r="O51" i="118"/>
  <c r="O49" i="118"/>
  <c r="O63" i="118"/>
  <c r="O54" i="118"/>
  <c r="O52" i="118"/>
  <c r="O50" i="118"/>
  <c r="O48" i="118"/>
  <c r="O56" i="118"/>
  <c r="W61" i="118"/>
  <c r="W59" i="118"/>
  <c r="W63" i="118"/>
  <c r="W62" i="118"/>
  <c r="W57" i="118"/>
  <c r="W60" i="118"/>
  <c r="W58" i="118"/>
  <c r="W55" i="118"/>
  <c r="W53" i="118"/>
  <c r="W51" i="118"/>
  <c r="W49" i="118"/>
  <c r="W54" i="118"/>
  <c r="W52" i="118"/>
  <c r="W50" i="118"/>
  <c r="W48" i="118"/>
  <c r="W56" i="118"/>
  <c r="AI63" i="118"/>
  <c r="AI59" i="118"/>
  <c r="AI62" i="118"/>
  <c r="AI60" i="118"/>
  <c r="AI57" i="118"/>
  <c r="AI61" i="118"/>
  <c r="AI58" i="118"/>
  <c r="AI56" i="118"/>
  <c r="AI55" i="118"/>
  <c r="AI53" i="118"/>
  <c r="AI51" i="118"/>
  <c r="AI49" i="118"/>
  <c r="AI54" i="118"/>
  <c r="AI52" i="118"/>
  <c r="AI50" i="118"/>
  <c r="AI48" i="118"/>
  <c r="AQ59" i="118"/>
  <c r="AQ61" i="118"/>
  <c r="AQ63" i="118"/>
  <c r="AQ60" i="118"/>
  <c r="AQ57" i="118"/>
  <c r="AQ62" i="118"/>
  <c r="AQ55" i="118"/>
  <c r="AQ53" i="118"/>
  <c r="AQ51" i="118"/>
  <c r="AQ49" i="118"/>
  <c r="AQ56" i="118"/>
  <c r="AQ54" i="118"/>
  <c r="AQ52" i="118"/>
  <c r="AQ50" i="118"/>
  <c r="AQ48" i="118"/>
  <c r="AQ58" i="118"/>
  <c r="AQ47" i="118"/>
  <c r="P62" i="118"/>
  <c r="P61" i="118"/>
  <c r="P60" i="118"/>
  <c r="P58" i="118"/>
  <c r="P63" i="118"/>
  <c r="P59" i="118"/>
  <c r="P57" i="118"/>
  <c r="P56" i="118"/>
  <c r="P53" i="118"/>
  <c r="P49" i="118"/>
  <c r="P47" i="118"/>
  <c r="P45" i="118"/>
  <c r="P43" i="118"/>
  <c r="P55" i="118"/>
  <c r="P51" i="118"/>
  <c r="P46" i="118"/>
  <c r="P44" i="118"/>
  <c r="X62" i="118"/>
  <c r="X63" i="118"/>
  <c r="X60" i="118"/>
  <c r="X61" i="118"/>
  <c r="X58" i="118"/>
  <c r="X56" i="118"/>
  <c r="X57" i="118"/>
  <c r="X53" i="118"/>
  <c r="X49" i="118"/>
  <c r="X47" i="118"/>
  <c r="X45" i="118"/>
  <c r="X43" i="118"/>
  <c r="X55" i="118"/>
  <c r="X51" i="118"/>
  <c r="X46" i="118"/>
  <c r="X44" i="118"/>
  <c r="AJ62" i="118"/>
  <c r="AJ60" i="118"/>
  <c r="AJ61" i="118"/>
  <c r="AJ59" i="118"/>
  <c r="AJ58" i="118"/>
  <c r="AJ63" i="118"/>
  <c r="AJ57" i="118"/>
  <c r="AJ56" i="118"/>
  <c r="AJ55" i="118"/>
  <c r="AJ51" i="118"/>
  <c r="AJ47" i="118"/>
  <c r="AJ45" i="118"/>
  <c r="AJ43" i="118"/>
  <c r="AJ54" i="118"/>
  <c r="AJ53" i="118"/>
  <c r="AJ49" i="118"/>
  <c r="AJ46" i="118"/>
  <c r="AJ44" i="118"/>
  <c r="AJ42" i="118"/>
  <c r="AR62" i="118"/>
  <c r="AR61" i="118"/>
  <c r="AR63" i="118"/>
  <c r="AR60" i="118"/>
  <c r="AR58" i="118"/>
  <c r="AR59" i="118"/>
  <c r="AR57" i="118"/>
  <c r="AR55" i="118"/>
  <c r="AR51" i="118"/>
  <c r="AR45" i="118"/>
  <c r="AR43" i="118"/>
  <c r="AR56" i="118"/>
  <c r="AR54" i="118"/>
  <c r="AR53" i="118"/>
  <c r="AR49" i="118"/>
  <c r="AR46" i="118"/>
  <c r="AR44" i="118"/>
  <c r="AR42" i="118"/>
  <c r="D41" i="118"/>
  <c r="L41" i="118"/>
  <c r="AN41" i="118"/>
  <c r="B42" i="118"/>
  <c r="N42" i="118"/>
  <c r="Z42" i="118"/>
  <c r="AI42" i="118"/>
  <c r="I43" i="118"/>
  <c r="AG43" i="118"/>
  <c r="W44" i="118"/>
  <c r="AM44" i="118"/>
  <c r="C46" i="118"/>
  <c r="S46" i="118"/>
  <c r="AI46" i="118"/>
  <c r="Y47" i="118"/>
  <c r="AP47" i="118"/>
  <c r="D48" i="118"/>
  <c r="AJ48" i="118"/>
  <c r="P50" i="118"/>
  <c r="L52" i="118"/>
  <c r="AR52" i="118"/>
  <c r="J53" i="118"/>
  <c r="H54" i="118"/>
  <c r="AD55" i="118"/>
  <c r="AM56" i="118"/>
  <c r="AG57" i="118"/>
  <c r="X59" i="118"/>
  <c r="E62" i="118"/>
  <c r="E60" i="118"/>
  <c r="E61" i="118"/>
  <c r="E59" i="118"/>
  <c r="E58" i="118"/>
  <c r="E56" i="118"/>
  <c r="E63" i="118"/>
  <c r="E54" i="118"/>
  <c r="E52" i="118"/>
  <c r="E50" i="118"/>
  <c r="E48" i="118"/>
  <c r="E55" i="118"/>
  <c r="E53" i="118"/>
  <c r="E51" i="118"/>
  <c r="E49" i="118"/>
  <c r="E57" i="118"/>
  <c r="I60" i="118"/>
  <c r="I62" i="118"/>
  <c r="I58" i="118"/>
  <c r="I56" i="118"/>
  <c r="I63" i="118"/>
  <c r="I61" i="118"/>
  <c r="I59" i="118"/>
  <c r="I54" i="118"/>
  <c r="I52" i="118"/>
  <c r="I50" i="118"/>
  <c r="I48" i="118"/>
  <c r="I55" i="118"/>
  <c r="I53" i="118"/>
  <c r="I51" i="118"/>
  <c r="I49" i="118"/>
  <c r="I57" i="118"/>
  <c r="M63" i="118"/>
  <c r="M60" i="118"/>
  <c r="M62" i="118"/>
  <c r="M59" i="118"/>
  <c r="M58" i="118"/>
  <c r="M56" i="118"/>
  <c r="M61" i="118"/>
  <c r="M54" i="118"/>
  <c r="M52" i="118"/>
  <c r="M50" i="118"/>
  <c r="M48" i="118"/>
  <c r="M55" i="118"/>
  <c r="M53" i="118"/>
  <c r="M51" i="118"/>
  <c r="M49" i="118"/>
  <c r="M57" i="118"/>
  <c r="Q61" i="118"/>
  <c r="Q60" i="118"/>
  <c r="Q63" i="118"/>
  <c r="Q58" i="118"/>
  <c r="Q56" i="118"/>
  <c r="Q59" i="118"/>
  <c r="Q62" i="118"/>
  <c r="Q54" i="118"/>
  <c r="Q52" i="118"/>
  <c r="Q50" i="118"/>
  <c r="Q48" i="118"/>
  <c r="Q55" i="118"/>
  <c r="Q53" i="118"/>
  <c r="Q51" i="118"/>
  <c r="Q49" i="118"/>
  <c r="U62" i="118"/>
  <c r="U60" i="118"/>
  <c r="U61" i="118"/>
  <c r="U63" i="118"/>
  <c r="U59" i="118"/>
  <c r="U58" i="118"/>
  <c r="U56" i="118"/>
  <c r="U54" i="118"/>
  <c r="U52" i="118"/>
  <c r="U50" i="118"/>
  <c r="U48" i="118"/>
  <c r="U55" i="118"/>
  <c r="U53" i="118"/>
  <c r="U51" i="118"/>
  <c r="U49" i="118"/>
  <c r="U57" i="118"/>
  <c r="Y60" i="118"/>
  <c r="Y62" i="118"/>
  <c r="Y61" i="118"/>
  <c r="Y58" i="118"/>
  <c r="Y56" i="118"/>
  <c r="Y59" i="118"/>
  <c r="Y54" i="118"/>
  <c r="Y52" i="118"/>
  <c r="Y50" i="118"/>
  <c r="Y48" i="118"/>
  <c r="Y55" i="118"/>
  <c r="Y53" i="118"/>
  <c r="Y51" i="118"/>
  <c r="Y49" i="118"/>
  <c r="Y63" i="118"/>
  <c r="Y57" i="118"/>
  <c r="AC63" i="118"/>
  <c r="AC60" i="118"/>
  <c r="AC59" i="118"/>
  <c r="AC58" i="118"/>
  <c r="AC56" i="118"/>
  <c r="AC62" i="118"/>
  <c r="AC54" i="118"/>
  <c r="AC52" i="118"/>
  <c r="AC50" i="118"/>
  <c r="AC48" i="118"/>
  <c r="AC55" i="118"/>
  <c r="AC53" i="118"/>
  <c r="AC51" i="118"/>
  <c r="AC49" i="118"/>
  <c r="AC57" i="118"/>
  <c r="AG61" i="118"/>
  <c r="AG60" i="118"/>
  <c r="AG63" i="118"/>
  <c r="AG58" i="118"/>
  <c r="AG56" i="118"/>
  <c r="AG62" i="118"/>
  <c r="AG59" i="118"/>
  <c r="AG54" i="118"/>
  <c r="AG52" i="118"/>
  <c r="AG50" i="118"/>
  <c r="AG48" i="118"/>
  <c r="AG55" i="118"/>
  <c r="AG53" i="118"/>
  <c r="AG51" i="118"/>
  <c r="AG49" i="118"/>
  <c r="AK62" i="118"/>
  <c r="AK60" i="118"/>
  <c r="AK61" i="118"/>
  <c r="AK59" i="118"/>
  <c r="AK58" i="118"/>
  <c r="AK56" i="118"/>
  <c r="AK63" i="118"/>
  <c r="AK54" i="118"/>
  <c r="AK52" i="118"/>
  <c r="AK50" i="118"/>
  <c r="AK48" i="118"/>
  <c r="AK55" i="118"/>
  <c r="AK53" i="118"/>
  <c r="AK51" i="118"/>
  <c r="AK49" i="118"/>
  <c r="AK57" i="118"/>
  <c r="AO60" i="118"/>
  <c r="AO62" i="118"/>
  <c r="AO56" i="118"/>
  <c r="AO63" i="118"/>
  <c r="AO58" i="118"/>
  <c r="AO61" i="118"/>
  <c r="AO59" i="118"/>
  <c r="AO54" i="118"/>
  <c r="AO52" i="118"/>
  <c r="AO50" i="118"/>
  <c r="AO48" i="118"/>
  <c r="AO55" i="118"/>
  <c r="AO53" i="118"/>
  <c r="AO51" i="118"/>
  <c r="AO49" i="118"/>
  <c r="AO47" i="118"/>
  <c r="AO57" i="118"/>
  <c r="E41" i="118"/>
  <c r="I41" i="118"/>
  <c r="M41" i="118"/>
  <c r="Q41" i="118"/>
  <c r="U41" i="118"/>
  <c r="Y41" i="118"/>
  <c r="AC41" i="118"/>
  <c r="AG41" i="118"/>
  <c r="AK41" i="118"/>
  <c r="AO41" i="118"/>
  <c r="C42" i="118"/>
  <c r="G42" i="118"/>
  <c r="K42" i="118"/>
  <c r="O42" i="118"/>
  <c r="S42" i="118"/>
  <c r="W42" i="118"/>
  <c r="AA42" i="118"/>
  <c r="AE42" i="118"/>
  <c r="AK42" i="118"/>
  <c r="C43" i="118"/>
  <c r="K43" i="118"/>
  <c r="S43" i="118"/>
  <c r="AA43" i="118"/>
  <c r="AI43" i="118"/>
  <c r="AQ43" i="118"/>
  <c r="I44" i="118"/>
  <c r="Q44" i="118"/>
  <c r="Y44" i="118"/>
  <c r="AG44" i="118"/>
  <c r="AO44" i="118"/>
  <c r="G45" i="118"/>
  <c r="O45" i="118"/>
  <c r="W45" i="118"/>
  <c r="AM45" i="118"/>
  <c r="E46" i="118"/>
  <c r="M46" i="118"/>
  <c r="U46" i="118"/>
  <c r="AC46" i="118"/>
  <c r="AK46" i="118"/>
  <c r="C47" i="118"/>
  <c r="AA47" i="118"/>
  <c r="AI47" i="118"/>
  <c r="AR47" i="118"/>
  <c r="H48" i="118"/>
  <c r="X48" i="118"/>
  <c r="AN48" i="118"/>
  <c r="F49" i="118"/>
  <c r="V49" i="118"/>
  <c r="AL49" i="118"/>
  <c r="T50" i="118"/>
  <c r="AJ50" i="118"/>
  <c r="P52" i="118"/>
  <c r="AF52" i="118"/>
  <c r="G56" i="118"/>
  <c r="K59" i="118"/>
  <c r="K61" i="118"/>
  <c r="K63" i="118"/>
  <c r="K60" i="118"/>
  <c r="K57" i="118"/>
  <c r="K62" i="118"/>
  <c r="K58" i="118"/>
  <c r="K55" i="118"/>
  <c r="K53" i="118"/>
  <c r="K51" i="118"/>
  <c r="K49" i="118"/>
  <c r="K56" i="118"/>
  <c r="K54" i="118"/>
  <c r="K52" i="118"/>
  <c r="K50" i="118"/>
  <c r="K48" i="118"/>
  <c r="S63" i="118"/>
  <c r="S59" i="118"/>
  <c r="S62" i="118"/>
  <c r="S60" i="118"/>
  <c r="S57" i="118"/>
  <c r="S58" i="118"/>
  <c r="S56" i="118"/>
  <c r="S55" i="118"/>
  <c r="S53" i="118"/>
  <c r="S51" i="118"/>
  <c r="S49" i="118"/>
  <c r="S61" i="118"/>
  <c r="S54" i="118"/>
  <c r="S52" i="118"/>
  <c r="S50" i="118"/>
  <c r="S48" i="118"/>
  <c r="AE62" i="118"/>
  <c r="AE59" i="118"/>
  <c r="AE57" i="118"/>
  <c r="AE63" i="118"/>
  <c r="AE61" i="118"/>
  <c r="AE60" i="118"/>
  <c r="AE58" i="118"/>
  <c r="AE55" i="118"/>
  <c r="AE53" i="118"/>
  <c r="AE51" i="118"/>
  <c r="AE49" i="118"/>
  <c r="AE54" i="118"/>
  <c r="AE52" i="118"/>
  <c r="AE50" i="118"/>
  <c r="AE48" i="118"/>
  <c r="AE56" i="118"/>
  <c r="D62" i="118"/>
  <c r="D60" i="118"/>
  <c r="D61" i="118"/>
  <c r="D59" i="118"/>
  <c r="D58" i="118"/>
  <c r="D57" i="118"/>
  <c r="D56" i="118"/>
  <c r="D55" i="118"/>
  <c r="D51" i="118"/>
  <c r="D47" i="118"/>
  <c r="D45" i="118"/>
  <c r="D43" i="118"/>
  <c r="D63" i="118"/>
  <c r="D53" i="118"/>
  <c r="D49" i="118"/>
  <c r="D46" i="118"/>
  <c r="D44" i="118"/>
  <c r="L62" i="118"/>
  <c r="L61" i="118"/>
  <c r="L63" i="118"/>
  <c r="L60" i="118"/>
  <c r="L59" i="118"/>
  <c r="L58" i="118"/>
  <c r="L57" i="118"/>
  <c r="L55" i="118"/>
  <c r="L51" i="118"/>
  <c r="L47" i="118"/>
  <c r="L45" i="118"/>
  <c r="L43" i="118"/>
  <c r="L56" i="118"/>
  <c r="L53" i="118"/>
  <c r="L49" i="118"/>
  <c r="L46" i="118"/>
  <c r="L44" i="118"/>
  <c r="AB62" i="118"/>
  <c r="AB61" i="118"/>
  <c r="AB63" i="118"/>
  <c r="AB60" i="118"/>
  <c r="AB59" i="118"/>
  <c r="AB58" i="118"/>
  <c r="AB57" i="118"/>
  <c r="AB55" i="118"/>
  <c r="AB51" i="118"/>
  <c r="AB47" i="118"/>
  <c r="AB45" i="118"/>
  <c r="AB43" i="118"/>
  <c r="AB54" i="118"/>
  <c r="AB53" i="118"/>
  <c r="AB49" i="118"/>
  <c r="AB46" i="118"/>
  <c r="AB44" i="118"/>
  <c r="AN62" i="118"/>
  <c r="AN63" i="118"/>
  <c r="AN60" i="118"/>
  <c r="AN58" i="118"/>
  <c r="AN61" i="118"/>
  <c r="AN56" i="118"/>
  <c r="AN57" i="118"/>
  <c r="AN53" i="118"/>
  <c r="AN49" i="118"/>
  <c r="AN47" i="118"/>
  <c r="AN45" i="118"/>
  <c r="AN43" i="118"/>
  <c r="AN59" i="118"/>
  <c r="AN55" i="118"/>
  <c r="AN51" i="118"/>
  <c r="AN46" i="118"/>
  <c r="AN44" i="118"/>
  <c r="AN42" i="118"/>
  <c r="H41" i="118"/>
  <c r="P41" i="118"/>
  <c r="X41" i="118"/>
  <c r="AJ41" i="118"/>
  <c r="AR41" i="118"/>
  <c r="AD42" i="118"/>
  <c r="G44" i="118"/>
  <c r="AE44" i="118"/>
  <c r="K46" i="118"/>
  <c r="AA46" i="118"/>
  <c r="AQ46" i="118"/>
  <c r="T48" i="118"/>
  <c r="AF50" i="118"/>
  <c r="AB52" i="118"/>
  <c r="AF54" i="118"/>
  <c r="B63" i="118"/>
  <c r="B61" i="118"/>
  <c r="B59" i="118"/>
  <c r="B62" i="118"/>
  <c r="B60" i="118"/>
  <c r="B57" i="118"/>
  <c r="B52" i="118"/>
  <c r="B48" i="118"/>
  <c r="B46" i="118"/>
  <c r="B44" i="118"/>
  <c r="B56" i="118"/>
  <c r="B55" i="118"/>
  <c r="B54" i="118"/>
  <c r="B50" i="118"/>
  <c r="B47" i="118"/>
  <c r="B45" i="118"/>
  <c r="B43" i="118"/>
  <c r="F63" i="118"/>
  <c r="F61" i="118"/>
  <c r="F59" i="118"/>
  <c r="F57" i="118"/>
  <c r="F58" i="118"/>
  <c r="F56" i="118"/>
  <c r="F60" i="118"/>
  <c r="F54" i="118"/>
  <c r="F50" i="118"/>
  <c r="F46" i="118"/>
  <c r="F44" i="118"/>
  <c r="F62" i="118"/>
  <c r="F52" i="118"/>
  <c r="F48" i="118"/>
  <c r="F47" i="118"/>
  <c r="F45" i="118"/>
  <c r="F43" i="118"/>
  <c r="J63" i="118"/>
  <c r="J61" i="118"/>
  <c r="J62" i="118"/>
  <c r="J59" i="118"/>
  <c r="J60" i="118"/>
  <c r="J57" i="118"/>
  <c r="J52" i="118"/>
  <c r="J48" i="118"/>
  <c r="J46" i="118"/>
  <c r="J44" i="118"/>
  <c r="J55" i="118"/>
  <c r="J58" i="118"/>
  <c r="J56" i="118"/>
  <c r="J54" i="118"/>
  <c r="J50" i="118"/>
  <c r="J47" i="118"/>
  <c r="J45" i="118"/>
  <c r="J43" i="118"/>
  <c r="N63" i="118"/>
  <c r="N61" i="118"/>
  <c r="N62" i="118"/>
  <c r="N59" i="118"/>
  <c r="N57" i="118"/>
  <c r="N56" i="118"/>
  <c r="N60" i="118"/>
  <c r="N58" i="118"/>
  <c r="N54" i="118"/>
  <c r="N50" i="118"/>
  <c r="N46" i="118"/>
  <c r="N44" i="118"/>
  <c r="N52" i="118"/>
  <c r="N48" i="118"/>
  <c r="N47" i="118"/>
  <c r="N45" i="118"/>
  <c r="N43" i="118"/>
  <c r="R63" i="118"/>
  <c r="R61" i="118"/>
  <c r="R59" i="118"/>
  <c r="R60" i="118"/>
  <c r="R57" i="118"/>
  <c r="R62" i="118"/>
  <c r="R52" i="118"/>
  <c r="R48" i="118"/>
  <c r="R46" i="118"/>
  <c r="R44" i="118"/>
  <c r="R58" i="118"/>
  <c r="R55" i="118"/>
  <c r="R54" i="118"/>
  <c r="R50" i="118"/>
  <c r="R47" i="118"/>
  <c r="R45" i="118"/>
  <c r="R43" i="118"/>
  <c r="V63" i="118"/>
  <c r="V61" i="118"/>
  <c r="V59" i="118"/>
  <c r="V62" i="118"/>
  <c r="V57" i="118"/>
  <c r="V58" i="118"/>
  <c r="V56" i="118"/>
  <c r="V54" i="118"/>
  <c r="V50" i="118"/>
  <c r="V46" i="118"/>
  <c r="V44" i="118"/>
  <c r="V52" i="118"/>
  <c r="V48" i="118"/>
  <c r="V47" i="118"/>
  <c r="V45" i="118"/>
  <c r="V43" i="118"/>
  <c r="Z63" i="118"/>
  <c r="Z61" i="118"/>
  <c r="Z62" i="118"/>
  <c r="Z59" i="118"/>
  <c r="Z60" i="118"/>
  <c r="Z57" i="118"/>
  <c r="Z58" i="118"/>
  <c r="Z56" i="118"/>
  <c r="Z52" i="118"/>
  <c r="Z48" i="118"/>
  <c r="Z46" i="118"/>
  <c r="Z44" i="118"/>
  <c r="Z55" i="118"/>
  <c r="Z54" i="118"/>
  <c r="Z50" i="118"/>
  <c r="Z47" i="118"/>
  <c r="Z45" i="118"/>
  <c r="Z43" i="118"/>
  <c r="AD63" i="118"/>
  <c r="AD61" i="118"/>
  <c r="AD62" i="118"/>
  <c r="AD59" i="118"/>
  <c r="AD57" i="118"/>
  <c r="AD60" i="118"/>
  <c r="AD56" i="118"/>
  <c r="AD58" i="118"/>
  <c r="AD54" i="118"/>
  <c r="AD50" i="118"/>
  <c r="AD46" i="118"/>
  <c r="AD44" i="118"/>
  <c r="AD52" i="118"/>
  <c r="AD48" i="118"/>
  <c r="AD47" i="118"/>
  <c r="AD45" i="118"/>
  <c r="AD43" i="118"/>
  <c r="AH63" i="118"/>
  <c r="AH61" i="118"/>
  <c r="AH59" i="118"/>
  <c r="AH62" i="118"/>
  <c r="AH60" i="118"/>
  <c r="AH57" i="118"/>
  <c r="AH52" i="118"/>
  <c r="AH48" i="118"/>
  <c r="AH46" i="118"/>
  <c r="AH44" i="118"/>
  <c r="AH42" i="118"/>
  <c r="AH56" i="118"/>
  <c r="AH55" i="118"/>
  <c r="AH54" i="118"/>
  <c r="AH50" i="118"/>
  <c r="AH47" i="118"/>
  <c r="AH45" i="118"/>
  <c r="AH43" i="118"/>
  <c r="AL63" i="118"/>
  <c r="AL61" i="118"/>
  <c r="AL59" i="118"/>
  <c r="AL57" i="118"/>
  <c r="AL58" i="118"/>
  <c r="AL62" i="118"/>
  <c r="AL56" i="118"/>
  <c r="AL54" i="118"/>
  <c r="AL50" i="118"/>
  <c r="AL46" i="118"/>
  <c r="AL44" i="118"/>
  <c r="AL42" i="118"/>
  <c r="AL60" i="118"/>
  <c r="AL52" i="118"/>
  <c r="AL48" i="118"/>
  <c r="AL47" i="118"/>
  <c r="AL45" i="118"/>
  <c r="AL43" i="118"/>
  <c r="AP63" i="118"/>
  <c r="AP61" i="118"/>
  <c r="AP62" i="118"/>
  <c r="AP59" i="118"/>
  <c r="AP58" i="118"/>
  <c r="AP60" i="118"/>
  <c r="AP57" i="118"/>
  <c r="AP52" i="118"/>
  <c r="AP48" i="118"/>
  <c r="AP46" i="118"/>
  <c r="AP44" i="118"/>
  <c r="AP42" i="118"/>
  <c r="AP55" i="118"/>
  <c r="AP56" i="118"/>
  <c r="AP54" i="118"/>
  <c r="AP50" i="118"/>
  <c r="AP45" i="118"/>
  <c r="AP43" i="118"/>
  <c r="B41" i="118"/>
  <c r="F41" i="118"/>
  <c r="J41" i="118"/>
  <c r="N41" i="118"/>
  <c r="R41" i="118"/>
  <c r="V41" i="118"/>
  <c r="Z41" i="118"/>
  <c r="AD41" i="118"/>
  <c r="AH41" i="118"/>
  <c r="AL41" i="118"/>
  <c r="AP41" i="118"/>
  <c r="D42" i="118"/>
  <c r="H42" i="118"/>
  <c r="L42" i="118"/>
  <c r="P42" i="118"/>
  <c r="T42" i="118"/>
  <c r="X42" i="118"/>
  <c r="AB42" i="118"/>
  <c r="AF42" i="118"/>
  <c r="AM42" i="118"/>
  <c r="E43" i="118"/>
  <c r="M43" i="118"/>
  <c r="U43" i="118"/>
  <c r="AC43" i="118"/>
  <c r="AK43" i="118"/>
  <c r="C44" i="118"/>
  <c r="K44" i="118"/>
  <c r="S44" i="118"/>
  <c r="AA44" i="118"/>
  <c r="AI44" i="118"/>
  <c r="AQ44" i="118"/>
  <c r="I45" i="118"/>
  <c r="Q45" i="118"/>
  <c r="Y45" i="118"/>
  <c r="AG45" i="118"/>
  <c r="AO45" i="118"/>
  <c r="G46" i="118"/>
  <c r="O46" i="118"/>
  <c r="W46" i="118"/>
  <c r="AE46" i="118"/>
  <c r="AM46" i="118"/>
  <c r="E47" i="118"/>
  <c r="M47" i="118"/>
  <c r="U47" i="118"/>
  <c r="AC47" i="118"/>
  <c r="AK47" i="118"/>
  <c r="L48" i="118"/>
  <c r="AB48" i="118"/>
  <c r="AR48" i="118"/>
  <c r="J49" i="118"/>
  <c r="Z49" i="118"/>
  <c r="AP49" i="118"/>
  <c r="H50" i="118"/>
  <c r="X50" i="118"/>
  <c r="AN50" i="118"/>
  <c r="F51" i="118"/>
  <c r="V51" i="118"/>
  <c r="AL51" i="118"/>
  <c r="D52" i="118"/>
  <c r="T52" i="118"/>
  <c r="AJ52" i="118"/>
  <c r="B53" i="118"/>
  <c r="R53" i="118"/>
  <c r="AH53" i="118"/>
  <c r="P54" i="118"/>
  <c r="N55" i="118"/>
  <c r="R56" i="118"/>
  <c r="B58" i="118"/>
  <c r="AC61" i="118"/>
  <c r="C41" i="118"/>
  <c r="G41" i="118"/>
  <c r="K41" i="118"/>
  <c r="O41" i="118"/>
  <c r="S41" i="118"/>
  <c r="W41" i="118"/>
  <c r="AA41" i="118"/>
  <c r="AE41" i="118"/>
  <c r="AI41" i="118"/>
  <c r="AM41" i="118"/>
  <c r="AQ41" i="118"/>
  <c r="E42" i="118"/>
  <c r="I42" i="118"/>
  <c r="M42" i="118"/>
  <c r="Q42" i="118"/>
  <c r="U42" i="118"/>
  <c r="Y42" i="118"/>
  <c r="AC42" i="118"/>
  <c r="AG42" i="118"/>
  <c r="AO42" i="118"/>
  <c r="G43" i="118"/>
  <c r="O43" i="118"/>
  <c r="W43" i="118"/>
  <c r="AE43" i="118"/>
  <c r="AM43" i="118"/>
  <c r="E44" i="118"/>
  <c r="M44" i="118"/>
  <c r="U44" i="118"/>
  <c r="AC44" i="118"/>
  <c r="AK44" i="118"/>
  <c r="C45" i="118"/>
  <c r="K45" i="118"/>
  <c r="S45" i="118"/>
  <c r="AA45" i="118"/>
  <c r="AI45" i="118"/>
  <c r="AQ45" i="118"/>
  <c r="I46" i="118"/>
  <c r="Q46" i="118"/>
  <c r="Y46" i="118"/>
  <c r="AG46" i="118"/>
  <c r="AO46" i="118"/>
  <c r="G47" i="118"/>
  <c r="O47" i="118"/>
  <c r="W47" i="118"/>
  <c r="AE47" i="118"/>
  <c r="AM47" i="118"/>
  <c r="P48" i="118"/>
  <c r="AF48" i="118"/>
  <c r="N49" i="118"/>
  <c r="AD49" i="118"/>
  <c r="L50" i="118"/>
  <c r="AB50" i="118"/>
  <c r="AR50" i="118"/>
  <c r="J51" i="118"/>
  <c r="Z51" i="118"/>
  <c r="AP51" i="118"/>
  <c r="H52" i="118"/>
  <c r="X52" i="118"/>
  <c r="AN52" i="118"/>
  <c r="F53" i="118"/>
  <c r="V53" i="118"/>
  <c r="AL53" i="118"/>
  <c r="D54" i="118"/>
  <c r="X54" i="118"/>
  <c r="V55" i="118"/>
  <c r="AB56" i="118"/>
  <c r="Q57" i="118"/>
  <c r="AH58" i="118"/>
  <c r="F32" i="119"/>
  <c r="N32" i="119"/>
  <c r="V32" i="119"/>
  <c r="AD32" i="119"/>
  <c r="AH32" i="119"/>
  <c r="AL32" i="119"/>
  <c r="AP32" i="119"/>
  <c r="AS32" i="119"/>
  <c r="AW32" i="119"/>
  <c r="BA32" i="119"/>
  <c r="BE32" i="119"/>
  <c r="B32" i="119"/>
  <c r="J32" i="119"/>
  <c r="R32" i="119"/>
  <c r="Z32" i="119"/>
  <c r="D32" i="119"/>
  <c r="D31" i="119"/>
  <c r="P32" i="119"/>
  <c r="P31" i="119"/>
  <c r="AB32" i="119"/>
  <c r="AB31" i="119"/>
  <c r="AN32" i="119"/>
  <c r="AN31" i="119"/>
  <c r="AY32" i="119"/>
  <c r="AY31" i="119"/>
  <c r="BG31" i="119"/>
  <c r="BG32" i="119"/>
  <c r="B31" i="119"/>
  <c r="F31" i="119"/>
  <c r="J31" i="119"/>
  <c r="N31" i="119"/>
  <c r="R31" i="119"/>
  <c r="V31" i="119"/>
  <c r="Z31" i="119"/>
  <c r="AD31" i="119"/>
  <c r="AH31" i="119"/>
  <c r="AL31" i="119"/>
  <c r="AP31" i="119"/>
  <c r="AS31" i="119"/>
  <c r="AW31" i="119"/>
  <c r="BA31" i="119"/>
  <c r="BE31" i="119"/>
  <c r="L31" i="119"/>
  <c r="L32" i="119"/>
  <c r="X31" i="119"/>
  <c r="X32" i="119"/>
  <c r="AJ31" i="119"/>
  <c r="AJ32" i="119"/>
  <c r="BC32" i="119"/>
  <c r="BC31" i="119"/>
  <c r="H32" i="119"/>
  <c r="H31" i="119"/>
  <c r="T32" i="119"/>
  <c r="T31" i="119"/>
  <c r="AF32" i="119"/>
  <c r="AF31" i="119"/>
  <c r="AR32" i="119"/>
  <c r="AR31" i="119"/>
  <c r="AU31" i="119"/>
  <c r="AU32" i="119"/>
  <c r="E31" i="119"/>
  <c r="E33" i="119" s="1"/>
  <c r="I31" i="119"/>
  <c r="I33" i="119" s="1"/>
  <c r="M31" i="119"/>
  <c r="M33" i="119" s="1"/>
  <c r="Q31" i="119"/>
  <c r="Q33" i="119" s="1"/>
  <c r="U31" i="119"/>
  <c r="U33" i="119" s="1"/>
  <c r="Y31" i="119"/>
  <c r="Y33" i="119" s="1"/>
  <c r="AC31" i="119"/>
  <c r="AC33" i="119" s="1"/>
  <c r="AG31" i="119"/>
  <c r="AG33" i="119" s="1"/>
  <c r="AK31" i="119"/>
  <c r="AK33" i="119" s="1"/>
  <c r="AO31" i="119"/>
  <c r="AO33" i="119" s="1"/>
  <c r="AV31" i="119"/>
  <c r="AV33" i="119" s="1"/>
  <c r="AZ31" i="119"/>
  <c r="AZ33" i="119" s="1"/>
  <c r="BD31" i="119"/>
  <c r="BD33" i="119" s="1"/>
  <c r="C32" i="119"/>
  <c r="C33" i="119" s="1"/>
  <c r="G32" i="119"/>
  <c r="G33" i="119" s="1"/>
  <c r="K32" i="119"/>
  <c r="K33" i="119" s="1"/>
  <c r="O32" i="119"/>
  <c r="O33" i="119" s="1"/>
  <c r="S32" i="119"/>
  <c r="S33" i="119" s="1"/>
  <c r="W32" i="119"/>
  <c r="W33" i="119" s="1"/>
  <c r="AA32" i="119"/>
  <c r="AA33" i="119" s="1"/>
  <c r="AE32" i="119"/>
  <c r="AE33" i="119" s="1"/>
  <c r="AI32" i="119"/>
  <c r="AI33" i="119" s="1"/>
  <c r="AM32" i="119"/>
  <c r="AM33" i="119" s="1"/>
  <c r="AQ32" i="119"/>
  <c r="AQ33" i="119" s="1"/>
  <c r="AT32" i="119"/>
  <c r="AT33" i="119" s="1"/>
  <c r="AX32" i="119"/>
  <c r="AX33" i="119" s="1"/>
  <c r="BB32" i="119"/>
  <c r="BB33" i="119" s="1"/>
  <c r="BF32" i="119"/>
  <c r="BF33" i="119" s="1"/>
  <c r="G31" i="118"/>
  <c r="O31" i="118"/>
  <c r="W31" i="118"/>
  <c r="AE31" i="118"/>
  <c r="AM31" i="118"/>
  <c r="AT31" i="118"/>
  <c r="BB31" i="118"/>
  <c r="C31" i="118"/>
  <c r="K31" i="118"/>
  <c r="S31" i="118"/>
  <c r="AA31" i="118"/>
  <c r="AI31" i="118"/>
  <c r="AQ31" i="118"/>
  <c r="AX31" i="118"/>
  <c r="BF31" i="118"/>
  <c r="D31" i="118"/>
  <c r="D33" i="118" s="1"/>
  <c r="H31" i="118"/>
  <c r="H33" i="118" s="1"/>
  <c r="L31" i="118"/>
  <c r="L33" i="118" s="1"/>
  <c r="P31" i="118"/>
  <c r="P33" i="118" s="1"/>
  <c r="T31" i="118"/>
  <c r="T33" i="118" s="1"/>
  <c r="X31" i="118"/>
  <c r="X33" i="118" s="1"/>
  <c r="AB31" i="118"/>
  <c r="AB33" i="118" s="1"/>
  <c r="AF31" i="118"/>
  <c r="AF33" i="118" s="1"/>
  <c r="AJ31" i="118"/>
  <c r="AJ33" i="118" s="1"/>
  <c r="AN31" i="118"/>
  <c r="AN33" i="118" s="1"/>
  <c r="AR31" i="118"/>
  <c r="AR33" i="118" s="1"/>
  <c r="AU31" i="118"/>
  <c r="AU33" i="118" s="1"/>
  <c r="AY31" i="118"/>
  <c r="AY33" i="118" s="1"/>
  <c r="BC31" i="118"/>
  <c r="BC33" i="118" s="1"/>
  <c r="BG31" i="118"/>
  <c r="BG33" i="118" s="1"/>
  <c r="B32" i="118"/>
  <c r="B33" i="118" s="1"/>
  <c r="F32" i="118"/>
  <c r="F33" i="118" s="1"/>
  <c r="J32" i="118"/>
  <c r="J33" i="118" s="1"/>
  <c r="N32" i="118"/>
  <c r="N33" i="118" s="1"/>
  <c r="R32" i="118"/>
  <c r="R33" i="118" s="1"/>
  <c r="V32" i="118"/>
  <c r="V33" i="118" s="1"/>
  <c r="Z32" i="118"/>
  <c r="Z33" i="118" s="1"/>
  <c r="AD32" i="118"/>
  <c r="AD33" i="118" s="1"/>
  <c r="AH32" i="118"/>
  <c r="AH33" i="118" s="1"/>
  <c r="AL32" i="118"/>
  <c r="AL33" i="118" s="1"/>
  <c r="AP32" i="118"/>
  <c r="AP33" i="118" s="1"/>
  <c r="AS32" i="118"/>
  <c r="AS33" i="118" s="1"/>
  <c r="AW32" i="118"/>
  <c r="AW33" i="118" s="1"/>
  <c r="BA32" i="118"/>
  <c r="BA33" i="118" s="1"/>
  <c r="BE32" i="118"/>
  <c r="BE33" i="118" s="1"/>
  <c r="E31" i="118"/>
  <c r="E33" i="118" s="1"/>
  <c r="I31" i="118"/>
  <c r="I33" i="118" s="1"/>
  <c r="M31" i="118"/>
  <c r="M33" i="118" s="1"/>
  <c r="Q31" i="118"/>
  <c r="Q33" i="118" s="1"/>
  <c r="U31" i="118"/>
  <c r="U33" i="118" s="1"/>
  <c r="Y31" i="118"/>
  <c r="Y33" i="118" s="1"/>
  <c r="AC31" i="118"/>
  <c r="AC33" i="118" s="1"/>
  <c r="AG31" i="118"/>
  <c r="AG33" i="118" s="1"/>
  <c r="AK31" i="118"/>
  <c r="AK33" i="118" s="1"/>
  <c r="AO31" i="118"/>
  <c r="AO33" i="118" s="1"/>
  <c r="AV31" i="118"/>
  <c r="AV33" i="118" s="1"/>
  <c r="AZ31" i="118"/>
  <c r="AZ33" i="118" s="1"/>
  <c r="BD31" i="118"/>
  <c r="BD33" i="118" s="1"/>
  <c r="C32" i="118"/>
  <c r="G32" i="118"/>
  <c r="G33" i="118" s="1"/>
  <c r="K32" i="118"/>
  <c r="O32" i="118"/>
  <c r="S32" i="118"/>
  <c r="W32" i="118"/>
  <c r="AA32" i="118"/>
  <c r="AE32" i="118"/>
  <c r="AI32" i="118"/>
  <c r="AM32" i="118"/>
  <c r="AQ32" i="118"/>
  <c r="AT32" i="118"/>
  <c r="AX32" i="118"/>
  <c r="BB32" i="118"/>
  <c r="BF32" i="118"/>
  <c r="F49" i="3"/>
  <c r="E49" i="3"/>
  <c r="F47" i="3"/>
  <c r="E47" i="3"/>
  <c r="E24" i="3"/>
  <c r="G24" i="3" s="1"/>
  <c r="E22" i="3"/>
  <c r="G22" i="3" s="1"/>
  <c r="F69" i="3"/>
  <c r="E69" i="3"/>
  <c r="F6" i="3"/>
  <c r="E6" i="3"/>
  <c r="F5" i="3"/>
  <c r="E5" i="3"/>
  <c r="E64" i="3"/>
  <c r="G64" i="3" s="1"/>
  <c r="E61" i="3"/>
  <c r="G61" i="3" s="1"/>
  <c r="E35" i="3"/>
  <c r="G35" i="3" s="1"/>
  <c r="E34" i="3"/>
  <c r="G34" i="3" s="1"/>
  <c r="E33" i="3"/>
  <c r="G33" i="3" s="1"/>
  <c r="E32" i="3"/>
  <c r="G32" i="3" s="1"/>
  <c r="G16" i="3"/>
  <c r="G15" i="3"/>
  <c r="E18" i="3"/>
  <c r="G18" i="3" s="1"/>
  <c r="B29" i="7"/>
  <c r="C35" i="5" s="1"/>
  <c r="B29" i="11"/>
  <c r="D35" i="5" s="1"/>
  <c r="B29" i="9"/>
  <c r="B29" i="10"/>
  <c r="G35" i="5" s="1"/>
  <c r="B29" i="12"/>
  <c r="B29" i="14"/>
  <c r="BO35" i="5" s="1"/>
  <c r="B29" i="103"/>
  <c r="B29" i="16"/>
  <c r="L35" i="5" s="1"/>
  <c r="B29" i="110"/>
  <c r="M35" i="5" s="1"/>
  <c r="B29" i="111"/>
  <c r="N35" i="5" s="1"/>
  <c r="B29" i="21"/>
  <c r="B29" i="23"/>
  <c r="B29" i="114"/>
  <c r="B29" i="32"/>
  <c r="T35" i="5" s="1"/>
  <c r="B29" i="33"/>
  <c r="U35" i="5" s="1"/>
  <c r="B29" i="34"/>
  <c r="V35" i="5" s="1"/>
  <c r="B29" i="35"/>
  <c r="W35" i="5" s="1"/>
  <c r="B29" i="38"/>
  <c r="X35" i="5" s="1"/>
  <c r="B29" i="41"/>
  <c r="B29" i="42"/>
  <c r="B29" i="43"/>
  <c r="B29" i="2"/>
  <c r="B29" i="56"/>
  <c r="B29" i="57"/>
  <c r="B29" i="58"/>
  <c r="B29" i="59"/>
  <c r="B29" i="39"/>
  <c r="B29" i="60"/>
  <c r="B29" i="61"/>
  <c r="AP35" i="5" s="1"/>
  <c r="B29" i="70"/>
  <c r="B29" i="75"/>
  <c r="AT35" i="5" s="1"/>
  <c r="B29" i="73"/>
  <c r="B29" i="74"/>
  <c r="AW35" i="5" s="1"/>
  <c r="B29" i="71"/>
  <c r="AX35" i="5" s="1"/>
  <c r="B29" i="77"/>
  <c r="AZ35" i="5" s="1"/>
  <c r="B29" i="72"/>
  <c r="B29" i="79"/>
  <c r="B29" i="80"/>
  <c r="B29" i="81"/>
  <c r="BF35" i="5" s="1"/>
  <c r="B29" i="82"/>
  <c r="BG35" i="5" s="1"/>
  <c r="B29" i="91"/>
  <c r="B29" i="93"/>
  <c r="B29" i="84"/>
  <c r="B29" i="85"/>
  <c r="BN35" i="5" s="1"/>
  <c r="B29" i="105"/>
  <c r="B29" i="106"/>
  <c r="BR35" i="5" s="1"/>
  <c r="B29" i="86"/>
  <c r="BS35" i="5" s="1"/>
  <c r="B29" i="88"/>
  <c r="B29" i="96"/>
  <c r="B29" i="99"/>
  <c r="BZ35" i="5" s="1"/>
  <c r="B29" i="100"/>
  <c r="CA35" i="5" s="1"/>
  <c r="B29" i="101"/>
  <c r="CC35" i="5" s="1"/>
  <c r="B29" i="102"/>
  <c r="CD35" i="5" s="1"/>
  <c r="B29" i="6"/>
  <c r="B35" i="5" s="1"/>
  <c r="B28" i="7"/>
  <c r="C34" i="5" s="1"/>
  <c r="B28" i="11"/>
  <c r="D34" i="5" s="1"/>
  <c r="B28" i="9"/>
  <c r="B28" i="10"/>
  <c r="G34" i="5" s="1"/>
  <c r="B28" i="12"/>
  <c r="B28" i="14"/>
  <c r="BO34" i="5" s="1"/>
  <c r="B28" i="103"/>
  <c r="B28" i="16"/>
  <c r="L34" i="5" s="1"/>
  <c r="B28" i="110"/>
  <c r="M34" i="5" s="1"/>
  <c r="B28" i="111"/>
  <c r="N34" i="5" s="1"/>
  <c r="B28" i="21"/>
  <c r="B28" i="23"/>
  <c r="B28" i="114"/>
  <c r="B28" i="32"/>
  <c r="T34" i="5" s="1"/>
  <c r="B28" i="33"/>
  <c r="U34" i="5" s="1"/>
  <c r="B28" i="34"/>
  <c r="V34" i="5" s="1"/>
  <c r="B28" i="35"/>
  <c r="W34" i="5" s="1"/>
  <c r="B28" i="38"/>
  <c r="X34" i="5" s="1"/>
  <c r="B28" i="41"/>
  <c r="B28" i="42"/>
  <c r="B28" i="43"/>
  <c r="B28" i="2"/>
  <c r="B28" i="56"/>
  <c r="B28" i="57"/>
  <c r="B28" i="58"/>
  <c r="B28" i="59"/>
  <c r="B28" i="39"/>
  <c r="B28" i="60"/>
  <c r="B28" i="61"/>
  <c r="AP34" i="5" s="1"/>
  <c r="B28" i="70"/>
  <c r="B28" i="75"/>
  <c r="AT34" i="5" s="1"/>
  <c r="B28" i="73"/>
  <c r="B28" i="74"/>
  <c r="AW34" i="5" s="1"/>
  <c r="B28" i="71"/>
  <c r="AX34" i="5" s="1"/>
  <c r="B28" i="77"/>
  <c r="AZ34" i="5" s="1"/>
  <c r="B28" i="72"/>
  <c r="B28" i="79"/>
  <c r="B28" i="80"/>
  <c r="B28" i="81"/>
  <c r="BF34" i="5" s="1"/>
  <c r="B28" i="82"/>
  <c r="BG34" i="5" s="1"/>
  <c r="B28" i="91"/>
  <c r="B28" i="93"/>
  <c r="B28" i="84"/>
  <c r="B28" i="85"/>
  <c r="BN34" i="5" s="1"/>
  <c r="B28" i="105"/>
  <c r="B28" i="106"/>
  <c r="BR34" i="5" s="1"/>
  <c r="B28" i="86"/>
  <c r="BS34" i="5" s="1"/>
  <c r="B28" i="88"/>
  <c r="B28" i="96"/>
  <c r="B28" i="97"/>
  <c r="BX34" i="5" s="1"/>
  <c r="B28" i="99"/>
  <c r="BZ34" i="5" s="1"/>
  <c r="B28" i="100"/>
  <c r="CA34" i="5" s="1"/>
  <c r="B28" i="101"/>
  <c r="CC34" i="5" s="1"/>
  <c r="B28" i="102"/>
  <c r="CD34" i="5" s="1"/>
  <c r="B28" i="6"/>
  <c r="B34" i="5" s="1"/>
  <c r="E29" i="3"/>
  <c r="G29" i="3" s="1"/>
  <c r="E28" i="3"/>
  <c r="G28" i="3" s="1"/>
  <c r="E26" i="3"/>
  <c r="E25" i="3"/>
  <c r="W33" i="118" l="1"/>
  <c r="AM33" i="118"/>
  <c r="V33" i="119"/>
  <c r="AQ33" i="118"/>
  <c r="K33" i="118"/>
  <c r="B33" i="119"/>
  <c r="BA33" i="119"/>
  <c r="AL33" i="119"/>
  <c r="AY33" i="119"/>
  <c r="AB33" i="119"/>
  <c r="D33" i="119"/>
  <c r="AX33" i="118"/>
  <c r="S33" i="118"/>
  <c r="F33" i="119"/>
  <c r="AW33" i="119"/>
  <c r="AH33" i="119"/>
  <c r="AB68" i="118"/>
  <c r="AB72" i="118" s="1"/>
  <c r="BG68" i="118"/>
  <c r="BG72" i="118" s="1"/>
  <c r="BG69" i="118"/>
  <c r="BG73" i="118" s="1"/>
  <c r="Z33" i="119"/>
  <c r="N33" i="119"/>
  <c r="BE33" i="119"/>
  <c r="AP33" i="119"/>
  <c r="J33" i="119"/>
  <c r="BA69" i="119"/>
  <c r="BA73" i="119" s="1"/>
  <c r="BA68" i="119"/>
  <c r="BA72" i="119" s="1"/>
  <c r="F69" i="119"/>
  <c r="F73" i="119" s="1"/>
  <c r="F68" i="119"/>
  <c r="F72" i="119" s="1"/>
  <c r="BD68" i="119"/>
  <c r="BD72" i="119" s="1"/>
  <c r="BD69" i="119"/>
  <c r="BD73" i="119" s="1"/>
  <c r="Y68" i="119"/>
  <c r="Y72" i="119" s="1"/>
  <c r="Y69" i="119"/>
  <c r="Y73" i="119" s="1"/>
  <c r="O69" i="119"/>
  <c r="O73" i="119" s="1"/>
  <c r="O68" i="119"/>
  <c r="O72" i="119" s="1"/>
  <c r="AY68" i="119"/>
  <c r="AY72" i="119" s="1"/>
  <c r="AY69" i="119"/>
  <c r="AY73" i="119" s="1"/>
  <c r="AQ69" i="119"/>
  <c r="AQ73" i="119" s="1"/>
  <c r="AQ68" i="119"/>
  <c r="AQ72" i="119" s="1"/>
  <c r="K69" i="119"/>
  <c r="K73" i="119" s="1"/>
  <c r="K68" i="119"/>
  <c r="K72" i="119" s="1"/>
  <c r="AF68" i="119"/>
  <c r="AF72" i="119" s="1"/>
  <c r="AF69" i="119"/>
  <c r="AF73" i="119" s="1"/>
  <c r="AW69" i="119"/>
  <c r="AW73" i="119" s="1"/>
  <c r="AW68" i="119"/>
  <c r="AW72" i="119" s="1"/>
  <c r="AH69" i="119"/>
  <c r="AH73" i="119" s="1"/>
  <c r="AH68" i="119"/>
  <c r="AH72" i="119" s="1"/>
  <c r="R69" i="119"/>
  <c r="R73" i="119" s="1"/>
  <c r="R68" i="119"/>
  <c r="R72" i="119" s="1"/>
  <c r="B69" i="119"/>
  <c r="B73" i="119" s="1"/>
  <c r="B68" i="119"/>
  <c r="B72" i="119" s="1"/>
  <c r="AZ68" i="119"/>
  <c r="AZ72" i="119" s="1"/>
  <c r="AZ69" i="119"/>
  <c r="AZ73" i="119" s="1"/>
  <c r="AK68" i="119"/>
  <c r="AK72" i="119" s="1"/>
  <c r="AK69" i="119"/>
  <c r="AK73" i="119" s="1"/>
  <c r="U68" i="119"/>
  <c r="U72" i="119" s="1"/>
  <c r="U69" i="119"/>
  <c r="U73" i="119" s="1"/>
  <c r="E68" i="119"/>
  <c r="E72" i="119" s="1"/>
  <c r="E69" i="119"/>
  <c r="E73" i="119" s="1"/>
  <c r="AM69" i="119"/>
  <c r="AM73" i="119" s="1"/>
  <c r="AM68" i="119"/>
  <c r="AM72" i="119" s="1"/>
  <c r="G69" i="119"/>
  <c r="G73" i="119" s="1"/>
  <c r="G68" i="119"/>
  <c r="G72" i="119" s="1"/>
  <c r="AR68" i="119"/>
  <c r="AR72" i="119" s="1"/>
  <c r="AR69" i="119"/>
  <c r="AR73" i="119" s="1"/>
  <c r="L68" i="119"/>
  <c r="L72" i="119" s="1"/>
  <c r="L69" i="119"/>
  <c r="L73" i="119" s="1"/>
  <c r="AI69" i="119"/>
  <c r="AI73" i="119" s="1"/>
  <c r="AI68" i="119"/>
  <c r="AI72" i="119" s="1"/>
  <c r="C69" i="119"/>
  <c r="C73" i="119" s="1"/>
  <c r="C68" i="119"/>
  <c r="C72" i="119" s="1"/>
  <c r="BC68" i="119"/>
  <c r="BC72" i="119" s="1"/>
  <c r="BC69" i="119"/>
  <c r="BC73" i="119" s="1"/>
  <c r="X68" i="119"/>
  <c r="X72" i="119" s="1"/>
  <c r="X69" i="119"/>
  <c r="X73" i="119" s="1"/>
  <c r="AL69" i="119"/>
  <c r="AL73" i="119" s="1"/>
  <c r="AL68" i="119"/>
  <c r="AL72" i="119" s="1"/>
  <c r="AS69" i="119"/>
  <c r="AS73" i="119" s="1"/>
  <c r="AS68" i="119"/>
  <c r="AS72" i="119" s="1"/>
  <c r="AD69" i="119"/>
  <c r="AD73" i="119" s="1"/>
  <c r="AD68" i="119"/>
  <c r="AD72" i="119" s="1"/>
  <c r="N69" i="119"/>
  <c r="N73" i="119" s="1"/>
  <c r="N68" i="119"/>
  <c r="N72" i="119" s="1"/>
  <c r="AV68" i="119"/>
  <c r="AV72" i="119" s="1"/>
  <c r="AV69" i="119"/>
  <c r="AV73" i="119" s="1"/>
  <c r="AG68" i="119"/>
  <c r="AG72" i="119" s="1"/>
  <c r="AG69" i="119"/>
  <c r="AG73" i="119" s="1"/>
  <c r="Q68" i="119"/>
  <c r="Q72" i="119" s="1"/>
  <c r="Q69" i="119"/>
  <c r="Q73" i="119" s="1"/>
  <c r="AE69" i="119"/>
  <c r="AE73" i="119" s="1"/>
  <c r="AE68" i="119"/>
  <c r="AE72" i="119" s="1"/>
  <c r="AJ68" i="119"/>
  <c r="AJ72" i="119" s="1"/>
  <c r="AJ69" i="119"/>
  <c r="AJ73" i="119" s="1"/>
  <c r="D68" i="119"/>
  <c r="D72" i="119" s="1"/>
  <c r="D69" i="119"/>
  <c r="D73" i="119" s="1"/>
  <c r="BF69" i="119"/>
  <c r="BF73" i="119" s="1"/>
  <c r="BF68" i="119"/>
  <c r="BF72" i="119" s="1"/>
  <c r="AA69" i="119"/>
  <c r="AA73" i="119" s="1"/>
  <c r="AA68" i="119"/>
  <c r="AA72" i="119" s="1"/>
  <c r="AU68" i="119"/>
  <c r="AU72" i="119" s="1"/>
  <c r="AU69" i="119"/>
  <c r="AU73" i="119" s="1"/>
  <c r="P68" i="119"/>
  <c r="P72" i="119" s="1"/>
  <c r="P69" i="119"/>
  <c r="P73" i="119" s="1"/>
  <c r="V69" i="119"/>
  <c r="V73" i="119" s="1"/>
  <c r="V68" i="119"/>
  <c r="V72" i="119" s="1"/>
  <c r="AO68" i="119"/>
  <c r="AO72" i="119" s="1"/>
  <c r="AO69" i="119"/>
  <c r="AO73" i="119" s="1"/>
  <c r="I68" i="119"/>
  <c r="I72" i="119" s="1"/>
  <c r="I69" i="119"/>
  <c r="I73" i="119" s="1"/>
  <c r="AT69" i="119"/>
  <c r="AT73" i="119" s="1"/>
  <c r="AT68" i="119"/>
  <c r="AT72" i="119" s="1"/>
  <c r="T68" i="119"/>
  <c r="T72" i="119" s="1"/>
  <c r="T69" i="119"/>
  <c r="T73" i="119" s="1"/>
  <c r="BE69" i="119"/>
  <c r="BE73" i="119" s="1"/>
  <c r="BE68" i="119"/>
  <c r="BE72" i="119" s="1"/>
  <c r="AP69" i="119"/>
  <c r="AP73" i="119" s="1"/>
  <c r="AP68" i="119"/>
  <c r="AP72" i="119" s="1"/>
  <c r="Z69" i="119"/>
  <c r="Z73" i="119" s="1"/>
  <c r="Z68" i="119"/>
  <c r="Z72" i="119" s="1"/>
  <c r="J69" i="119"/>
  <c r="J73" i="119" s="1"/>
  <c r="J68" i="119"/>
  <c r="J72" i="119" s="1"/>
  <c r="AC68" i="119"/>
  <c r="AC72" i="119" s="1"/>
  <c r="AC69" i="119"/>
  <c r="AC73" i="119" s="1"/>
  <c r="M68" i="119"/>
  <c r="M72" i="119" s="1"/>
  <c r="M69" i="119"/>
  <c r="M73" i="119" s="1"/>
  <c r="BB69" i="119"/>
  <c r="BB73" i="119" s="1"/>
  <c r="BB68" i="119"/>
  <c r="BB72" i="119" s="1"/>
  <c r="W69" i="119"/>
  <c r="W73" i="119" s="1"/>
  <c r="W68" i="119"/>
  <c r="W72" i="119" s="1"/>
  <c r="BG68" i="119"/>
  <c r="BG72" i="119" s="1"/>
  <c r="BG69" i="119"/>
  <c r="BG73" i="119" s="1"/>
  <c r="AB68" i="119"/>
  <c r="AB72" i="119" s="1"/>
  <c r="AB69" i="119"/>
  <c r="AB73" i="119" s="1"/>
  <c r="AX69" i="119"/>
  <c r="AX73" i="119" s="1"/>
  <c r="AX68" i="119"/>
  <c r="AX72" i="119" s="1"/>
  <c r="S69" i="119"/>
  <c r="S73" i="119" s="1"/>
  <c r="S68" i="119"/>
  <c r="S72" i="119" s="1"/>
  <c r="AN68" i="119"/>
  <c r="AN72" i="119" s="1"/>
  <c r="AN69" i="119"/>
  <c r="AN73" i="119" s="1"/>
  <c r="H68" i="119"/>
  <c r="H72" i="119" s="1"/>
  <c r="H69" i="119"/>
  <c r="H73" i="119" s="1"/>
  <c r="AE69" i="118"/>
  <c r="AE73" i="118" s="1"/>
  <c r="AE68" i="118"/>
  <c r="AE72" i="118" s="1"/>
  <c r="BA69" i="118"/>
  <c r="BA73" i="118" s="1"/>
  <c r="BA68" i="118"/>
  <c r="BA72" i="118" s="1"/>
  <c r="F69" i="118"/>
  <c r="F73" i="118" s="1"/>
  <c r="F68" i="118"/>
  <c r="F72" i="118" s="1"/>
  <c r="X68" i="118"/>
  <c r="X72" i="118" s="1"/>
  <c r="X69" i="118"/>
  <c r="X73" i="118" s="1"/>
  <c r="AG68" i="118"/>
  <c r="AG72" i="118" s="1"/>
  <c r="AG69" i="118"/>
  <c r="AG73" i="118" s="1"/>
  <c r="AU68" i="118"/>
  <c r="AU72" i="118" s="1"/>
  <c r="AU69" i="118"/>
  <c r="AU73" i="118" s="1"/>
  <c r="BF69" i="118"/>
  <c r="BF73" i="118" s="1"/>
  <c r="BF68" i="118"/>
  <c r="BF72" i="118" s="1"/>
  <c r="AQ69" i="118"/>
  <c r="AQ73" i="118" s="1"/>
  <c r="AQ68" i="118"/>
  <c r="AQ72" i="118" s="1"/>
  <c r="AA69" i="118"/>
  <c r="AA73" i="118" s="1"/>
  <c r="AA68" i="118"/>
  <c r="AA72" i="118" s="1"/>
  <c r="K69" i="118"/>
  <c r="K73" i="118" s="1"/>
  <c r="K68" i="118"/>
  <c r="K72" i="118" s="1"/>
  <c r="AW69" i="118"/>
  <c r="AW73" i="118" s="1"/>
  <c r="AW68" i="118"/>
  <c r="AW72" i="118" s="1"/>
  <c r="AH69" i="118"/>
  <c r="AH73" i="118" s="1"/>
  <c r="AH68" i="118"/>
  <c r="AH72" i="118" s="1"/>
  <c r="R69" i="118"/>
  <c r="R73" i="118" s="1"/>
  <c r="R68" i="118"/>
  <c r="R72" i="118" s="1"/>
  <c r="B69" i="118"/>
  <c r="B73" i="118" s="1"/>
  <c r="B68" i="118"/>
  <c r="B72" i="118" s="1"/>
  <c r="BC68" i="118"/>
  <c r="BC72" i="118" s="1"/>
  <c r="BC69" i="118"/>
  <c r="BC73" i="118" s="1"/>
  <c r="P68" i="118"/>
  <c r="P72" i="118" s="1"/>
  <c r="P69" i="118"/>
  <c r="P73" i="118" s="1"/>
  <c r="AC68" i="118"/>
  <c r="AC72" i="118" s="1"/>
  <c r="AC69" i="118"/>
  <c r="AC73" i="118" s="1"/>
  <c r="M68" i="118"/>
  <c r="M72" i="118" s="1"/>
  <c r="M69" i="118"/>
  <c r="M73" i="118" s="1"/>
  <c r="AN68" i="118"/>
  <c r="AN72" i="118" s="1"/>
  <c r="AN69" i="118"/>
  <c r="AN73" i="118" s="1"/>
  <c r="T68" i="118"/>
  <c r="T72" i="118" s="1"/>
  <c r="T69" i="118"/>
  <c r="T73" i="118" s="1"/>
  <c r="O69" i="118"/>
  <c r="O73" i="118" s="1"/>
  <c r="O68" i="118"/>
  <c r="O72" i="118" s="1"/>
  <c r="AV68" i="118"/>
  <c r="AV72" i="118" s="1"/>
  <c r="AV69" i="118"/>
  <c r="AV73" i="118" s="1"/>
  <c r="AM69" i="118"/>
  <c r="AM73" i="118" s="1"/>
  <c r="AM68" i="118"/>
  <c r="AM72" i="118" s="1"/>
  <c r="W69" i="118"/>
  <c r="W73" i="118" s="1"/>
  <c r="W68" i="118"/>
  <c r="W72" i="118" s="1"/>
  <c r="AS69" i="118"/>
  <c r="AS73" i="118" s="1"/>
  <c r="AS68" i="118"/>
  <c r="AS72" i="118" s="1"/>
  <c r="AD69" i="118"/>
  <c r="AD73" i="118" s="1"/>
  <c r="AD68" i="118"/>
  <c r="AD72" i="118" s="1"/>
  <c r="N69" i="118"/>
  <c r="N73" i="118" s="1"/>
  <c r="N68" i="118"/>
  <c r="N72" i="118" s="1"/>
  <c r="AR68" i="118"/>
  <c r="AR72" i="118" s="1"/>
  <c r="AR69" i="118"/>
  <c r="AR73" i="118" s="1"/>
  <c r="H68" i="118"/>
  <c r="H72" i="118" s="1"/>
  <c r="H69" i="118"/>
  <c r="H73" i="118" s="1"/>
  <c r="BD68" i="118"/>
  <c r="BD72" i="118" s="1"/>
  <c r="BD69" i="118"/>
  <c r="BD73" i="118" s="1"/>
  <c r="AO68" i="118"/>
  <c r="AO72" i="118" s="1"/>
  <c r="AO69" i="118"/>
  <c r="AO73" i="118" s="1"/>
  <c r="Y68" i="118"/>
  <c r="Y72" i="118" s="1"/>
  <c r="Y69" i="118"/>
  <c r="Y73" i="118" s="1"/>
  <c r="I68" i="118"/>
  <c r="I72" i="118" s="1"/>
  <c r="I69" i="118"/>
  <c r="I73" i="118" s="1"/>
  <c r="L68" i="118"/>
  <c r="L72" i="118" s="1"/>
  <c r="L69" i="118"/>
  <c r="L73" i="118" s="1"/>
  <c r="AB69" i="118"/>
  <c r="AB73" i="118" s="1"/>
  <c r="AT69" i="118"/>
  <c r="AT73" i="118" s="1"/>
  <c r="AT68" i="118"/>
  <c r="AT72" i="118" s="1"/>
  <c r="AL69" i="118"/>
  <c r="AL73" i="118" s="1"/>
  <c r="AL68" i="118"/>
  <c r="AL72" i="118" s="1"/>
  <c r="V69" i="118"/>
  <c r="V73" i="118" s="1"/>
  <c r="V68" i="118"/>
  <c r="V72" i="118" s="1"/>
  <c r="Q68" i="118"/>
  <c r="Q72" i="118" s="1"/>
  <c r="Q69" i="118"/>
  <c r="Q73" i="118" s="1"/>
  <c r="AF68" i="118"/>
  <c r="AF72" i="118" s="1"/>
  <c r="AF69" i="118"/>
  <c r="AF73" i="118" s="1"/>
  <c r="BB69" i="118"/>
  <c r="BB73" i="118" s="1"/>
  <c r="BB68" i="118"/>
  <c r="BB72" i="118" s="1"/>
  <c r="G69" i="118"/>
  <c r="G73" i="118" s="1"/>
  <c r="G68" i="118"/>
  <c r="G72" i="118" s="1"/>
  <c r="AX69" i="118"/>
  <c r="AX73" i="118" s="1"/>
  <c r="AX68" i="118"/>
  <c r="AX72" i="118" s="1"/>
  <c r="AI69" i="118"/>
  <c r="AI73" i="118" s="1"/>
  <c r="AI68" i="118"/>
  <c r="AI72" i="118" s="1"/>
  <c r="S69" i="118"/>
  <c r="S73" i="118" s="1"/>
  <c r="S68" i="118"/>
  <c r="S72" i="118" s="1"/>
  <c r="C69" i="118"/>
  <c r="C73" i="118" s="1"/>
  <c r="C68" i="118"/>
  <c r="C72" i="118" s="1"/>
  <c r="BE69" i="118"/>
  <c r="BE73" i="118" s="1"/>
  <c r="BE68" i="118"/>
  <c r="BE72" i="118" s="1"/>
  <c r="AP69" i="118"/>
  <c r="AP73" i="118" s="1"/>
  <c r="AP68" i="118"/>
  <c r="AP72" i="118" s="1"/>
  <c r="Z69" i="118"/>
  <c r="Z73" i="118" s="1"/>
  <c r="Z68" i="118"/>
  <c r="Z72" i="118" s="1"/>
  <c r="J69" i="118"/>
  <c r="J73" i="118" s="1"/>
  <c r="J68" i="118"/>
  <c r="J72" i="118" s="1"/>
  <c r="AJ68" i="118"/>
  <c r="AJ72" i="118" s="1"/>
  <c r="AJ69" i="118"/>
  <c r="AJ73" i="118" s="1"/>
  <c r="AZ68" i="118"/>
  <c r="AZ72" i="118" s="1"/>
  <c r="AZ69" i="118"/>
  <c r="AZ73" i="118" s="1"/>
  <c r="AK68" i="118"/>
  <c r="AK72" i="118" s="1"/>
  <c r="AK69" i="118"/>
  <c r="AK73" i="118" s="1"/>
  <c r="U68" i="118"/>
  <c r="U72" i="118" s="1"/>
  <c r="U69" i="118"/>
  <c r="U73" i="118" s="1"/>
  <c r="E68" i="118"/>
  <c r="E72" i="118" s="1"/>
  <c r="E69" i="118"/>
  <c r="E73" i="118" s="1"/>
  <c r="D68" i="118"/>
  <c r="D72" i="118" s="1"/>
  <c r="D69" i="118"/>
  <c r="D73" i="118" s="1"/>
  <c r="AY68" i="118"/>
  <c r="AY72" i="118" s="1"/>
  <c r="AY69" i="118"/>
  <c r="AY73" i="118" s="1"/>
  <c r="AF33" i="119"/>
  <c r="H33" i="119"/>
  <c r="X33" i="119"/>
  <c r="L33" i="119"/>
  <c r="AR33" i="119"/>
  <c r="T33" i="119"/>
  <c r="R33" i="119"/>
  <c r="AJ33" i="119"/>
  <c r="AS33" i="119"/>
  <c r="AD33" i="119"/>
  <c r="AN33" i="119"/>
  <c r="P33" i="119"/>
  <c r="AI33" i="118"/>
  <c r="C33" i="118"/>
  <c r="AT33" i="118"/>
  <c r="O33" i="118"/>
  <c r="BB33" i="118"/>
  <c r="AU33" i="119"/>
  <c r="BG33" i="119"/>
  <c r="BC33" i="119"/>
  <c r="AE33" i="118"/>
  <c r="BF33" i="118"/>
  <c r="AA33" i="118"/>
  <c r="B29" i="17"/>
  <c r="B28" i="17"/>
  <c r="G49" i="3"/>
  <c r="G47" i="3"/>
  <c r="G69" i="3"/>
  <c r="G6" i="3"/>
  <c r="G5" i="3"/>
  <c r="N2" i="5"/>
  <c r="N33" i="5"/>
  <c r="N32" i="5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A30" i="114"/>
  <c r="A30" i="111"/>
  <c r="A30" i="110"/>
  <c r="B32" i="5"/>
  <c r="AG32" i="5"/>
  <c r="AG33" i="5"/>
  <c r="AV63" i="5"/>
  <c r="E63" i="5"/>
  <c r="E55" i="5" s="1"/>
  <c r="D2" i="5"/>
  <c r="E2" i="5"/>
  <c r="D32" i="5"/>
  <c r="D33" i="5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5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B5" i="4"/>
  <c r="C5" i="4"/>
  <c r="H5" i="4"/>
  <c r="I5" i="4"/>
  <c r="L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K2" i="5"/>
  <c r="L2" i="5"/>
  <c r="M2" i="5"/>
  <c r="P2" i="5"/>
  <c r="Q2" i="5"/>
  <c r="BE8" i="4"/>
  <c r="BE12" i="4"/>
  <c r="BE15" i="4"/>
  <c r="BE16" i="4"/>
  <c r="BE20" i="4"/>
  <c r="BE22" i="4"/>
  <c r="BE24" i="4"/>
  <c r="BE27" i="4"/>
  <c r="BE5" i="4"/>
  <c r="BE11" i="4"/>
  <c r="BE17" i="4"/>
  <c r="BE19" i="4"/>
  <c r="BE25" i="4"/>
  <c r="BD8" i="4"/>
  <c r="BD11" i="4"/>
  <c r="BD12" i="4"/>
  <c r="BD19" i="4"/>
  <c r="BD20" i="4"/>
  <c r="BD27" i="4"/>
  <c r="BD7" i="4"/>
  <c r="BD15" i="4"/>
  <c r="BD16" i="4"/>
  <c r="BD23" i="4"/>
  <c r="BD24" i="4"/>
  <c r="AP8" i="4"/>
  <c r="AP12" i="4"/>
  <c r="AP16" i="4"/>
  <c r="AP20" i="4"/>
  <c r="AP24" i="4"/>
  <c r="AP19" i="4"/>
  <c r="AO8" i="4"/>
  <c r="AO11" i="4"/>
  <c r="AO12" i="4"/>
  <c r="AO14" i="4"/>
  <c r="AO15" i="4"/>
  <c r="AO18" i="4"/>
  <c r="AO19" i="4"/>
  <c r="AO20" i="4"/>
  <c r="AO22" i="4"/>
  <c r="AO24" i="4"/>
  <c r="AO16" i="4"/>
  <c r="AC6" i="4"/>
  <c r="AC12" i="4"/>
  <c r="AC14" i="4"/>
  <c r="AC15" i="4"/>
  <c r="AC16" i="4"/>
  <c r="AC19" i="4"/>
  <c r="AC20" i="4"/>
  <c r="AC27" i="4"/>
  <c r="AC7" i="4"/>
  <c r="AC18" i="4"/>
  <c r="AC22" i="4"/>
  <c r="AC24" i="4"/>
  <c r="AB7" i="4"/>
  <c r="AB8" i="4"/>
  <c r="AB11" i="4"/>
  <c r="AB15" i="4"/>
  <c r="AB16" i="4"/>
  <c r="AB19" i="4"/>
  <c r="AB20" i="4"/>
  <c r="AB24" i="4"/>
  <c r="AB27" i="4"/>
  <c r="AB12" i="4"/>
  <c r="AA8" i="4"/>
  <c r="AA15" i="4"/>
  <c r="AA16" i="4"/>
  <c r="AA19" i="4"/>
  <c r="AA20" i="4"/>
  <c r="AA24" i="4"/>
  <c r="AA11" i="4"/>
  <c r="AA12" i="4"/>
  <c r="AA27" i="4"/>
  <c r="AA25" i="4"/>
  <c r="Z7" i="4"/>
  <c r="Z8" i="4"/>
  <c r="Z11" i="4"/>
  <c r="Z16" i="4"/>
  <c r="Z19" i="4"/>
  <c r="Z20" i="4"/>
  <c r="Z23" i="4"/>
  <c r="Z24" i="4"/>
  <c r="Z12" i="4"/>
  <c r="Y6" i="4"/>
  <c r="Y7" i="4"/>
  <c r="Y8" i="4"/>
  <c r="Y9" i="4"/>
  <c r="Y10" i="4"/>
  <c r="Y14" i="4"/>
  <c r="Y16" i="4"/>
  <c r="Y18" i="4"/>
  <c r="Y20" i="4"/>
  <c r="Y22" i="4"/>
  <c r="Y26" i="4"/>
  <c r="Y11" i="4"/>
  <c r="Y12" i="4"/>
  <c r="Y23" i="4"/>
  <c r="Y24" i="4"/>
  <c r="Y15" i="4"/>
  <c r="Y27" i="4"/>
  <c r="E4" i="3"/>
  <c r="C32" i="5"/>
  <c r="E32" i="5"/>
  <c r="F32" i="5"/>
  <c r="G32" i="5"/>
  <c r="H32" i="5"/>
  <c r="I32" i="5"/>
  <c r="J32" i="5"/>
  <c r="K32" i="5"/>
  <c r="L32" i="5"/>
  <c r="M32" i="5"/>
  <c r="O32" i="5"/>
  <c r="P32" i="5"/>
  <c r="Q32" i="5"/>
  <c r="R32" i="5"/>
  <c r="S32" i="5"/>
  <c r="T32" i="5"/>
  <c r="U32" i="5"/>
  <c r="V32" i="5"/>
  <c r="W32" i="5"/>
  <c r="X32" i="5"/>
  <c r="Y32" i="5"/>
  <c r="AC32" i="5"/>
  <c r="AD32" i="5"/>
  <c r="AE32" i="5"/>
  <c r="AF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BK32" i="5"/>
  <c r="BL32" i="5"/>
  <c r="BM32" i="5"/>
  <c r="BN32" i="5"/>
  <c r="BP32" i="5"/>
  <c r="BQ32" i="5"/>
  <c r="BR32" i="5"/>
  <c r="BS32" i="5"/>
  <c r="BT32" i="5"/>
  <c r="BU32" i="5"/>
  <c r="BV32" i="5"/>
  <c r="BW32" i="5"/>
  <c r="BX32" i="5"/>
  <c r="BZ32" i="5"/>
  <c r="CA32" i="5"/>
  <c r="CB32" i="5"/>
  <c r="CC32" i="5"/>
  <c r="CD32" i="5"/>
  <c r="CE32" i="5"/>
  <c r="CF32" i="5"/>
  <c r="C33" i="5"/>
  <c r="E33" i="5"/>
  <c r="F33" i="5"/>
  <c r="G33" i="5"/>
  <c r="H33" i="5"/>
  <c r="I33" i="5"/>
  <c r="J33" i="5"/>
  <c r="K33" i="5"/>
  <c r="L33" i="5"/>
  <c r="M33" i="5"/>
  <c r="O33" i="5"/>
  <c r="P33" i="5"/>
  <c r="Q33" i="5"/>
  <c r="R33" i="5"/>
  <c r="S33" i="5"/>
  <c r="T33" i="5"/>
  <c r="U33" i="5"/>
  <c r="V33" i="5"/>
  <c r="W33" i="5"/>
  <c r="X33" i="5"/>
  <c r="Y33" i="5"/>
  <c r="AC33" i="5"/>
  <c r="AD33" i="5"/>
  <c r="AE33" i="5"/>
  <c r="AF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BK33" i="5"/>
  <c r="BL33" i="5"/>
  <c r="BM33" i="5"/>
  <c r="BN33" i="5"/>
  <c r="BP33" i="5"/>
  <c r="BQ33" i="5"/>
  <c r="BR33" i="5"/>
  <c r="BS33" i="5"/>
  <c r="BT33" i="5"/>
  <c r="BU33" i="5"/>
  <c r="BV33" i="5"/>
  <c r="BW33" i="5"/>
  <c r="BX33" i="5"/>
  <c r="BZ33" i="5"/>
  <c r="CA33" i="5"/>
  <c r="CB33" i="5"/>
  <c r="CC33" i="5"/>
  <c r="CD33" i="5"/>
  <c r="CE33" i="5"/>
  <c r="CF33" i="5"/>
  <c r="B33" i="5"/>
  <c r="I30" i="5"/>
  <c r="J30" i="5"/>
  <c r="O30" i="5"/>
  <c r="R30" i="5"/>
  <c r="S30" i="5"/>
  <c r="Y30" i="5"/>
  <c r="AC30" i="5"/>
  <c r="AH30" i="5"/>
  <c r="AQ30" i="5"/>
  <c r="AR30" i="5"/>
  <c r="AV30" i="5"/>
  <c r="BB30" i="5"/>
  <c r="BC30" i="5"/>
  <c r="BH30" i="5"/>
  <c r="BK30" i="5"/>
  <c r="BL30" i="5"/>
  <c r="BP30" i="5"/>
  <c r="BU30" i="5"/>
  <c r="BV30" i="5"/>
  <c r="CB30" i="5"/>
  <c r="CE30" i="5"/>
  <c r="CF30" i="5"/>
  <c r="CG30" i="5"/>
  <c r="CH30" i="5"/>
  <c r="CI30" i="5"/>
  <c r="E30" i="5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AR5" i="4"/>
  <c r="AR6" i="4"/>
  <c r="AR7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S5" i="4"/>
  <c r="AS6" i="4"/>
  <c r="AS7" i="4"/>
  <c r="AS8" i="4"/>
  <c r="AS9" i="4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T5" i="4"/>
  <c r="AT6" i="4"/>
  <c r="AT7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3" i="4"/>
  <c r="AT24" i="4"/>
  <c r="AT25" i="4"/>
  <c r="AT26" i="4"/>
  <c r="AT27" i="4"/>
  <c r="AV5" i="4"/>
  <c r="AV6" i="4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BB5" i="4"/>
  <c r="BB6" i="4"/>
  <c r="BB7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23" i="4"/>
  <c r="BB24" i="4"/>
  <c r="BB25" i="4"/>
  <c r="BB26" i="4"/>
  <c r="BB27" i="4"/>
  <c r="BC5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F5" i="4"/>
  <c r="BF6" i="4"/>
  <c r="BF7" i="4"/>
  <c r="BF8" i="4"/>
  <c r="BF9" i="4"/>
  <c r="BF10" i="4"/>
  <c r="BF11" i="4"/>
  <c r="BF12" i="4"/>
  <c r="BF13" i="4"/>
  <c r="BF14" i="4"/>
  <c r="BF15" i="4"/>
  <c r="BF16" i="4"/>
  <c r="BF17" i="4"/>
  <c r="BF18" i="4"/>
  <c r="BF19" i="4"/>
  <c r="BF20" i="4"/>
  <c r="BF21" i="4"/>
  <c r="BF22" i="4"/>
  <c r="BF23" i="4"/>
  <c r="BF24" i="4"/>
  <c r="BF25" i="4"/>
  <c r="BF26" i="4"/>
  <c r="BF27" i="4"/>
  <c r="C2" i="5"/>
  <c r="F2" i="5"/>
  <c r="G2" i="5"/>
  <c r="H2" i="5"/>
  <c r="I2" i="5"/>
  <c r="J2" i="5"/>
  <c r="O2" i="5"/>
  <c r="R2" i="5"/>
  <c r="S2" i="5"/>
  <c r="T2" i="5"/>
  <c r="U2" i="5"/>
  <c r="V2" i="5"/>
  <c r="W2" i="5"/>
  <c r="X2" i="5"/>
  <c r="Y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G2" i="5"/>
  <c r="BH2" i="5"/>
  <c r="BI2" i="5"/>
  <c r="BJ2" i="5"/>
  <c r="BK2" i="5"/>
  <c r="BL2" i="5"/>
  <c r="BM2" i="5"/>
  <c r="BN2" i="5"/>
  <c r="BP2" i="5"/>
  <c r="BQ2" i="5"/>
  <c r="BR2" i="5"/>
  <c r="BS2" i="5"/>
  <c r="BT2" i="5"/>
  <c r="BV2" i="5"/>
  <c r="BW2" i="5"/>
  <c r="BX2" i="5"/>
  <c r="BY2" i="5"/>
  <c r="BZ2" i="5"/>
  <c r="CA2" i="5"/>
  <c r="CB2" i="5"/>
  <c r="CC2" i="5"/>
  <c r="CD2" i="5"/>
  <c r="CE2" i="5"/>
  <c r="CF2" i="5"/>
  <c r="B2" i="5"/>
  <c r="C6" i="4"/>
  <c r="H6" i="4"/>
  <c r="I6" i="4"/>
  <c r="Z6" i="4"/>
  <c r="AA6" i="4"/>
  <c r="AB6" i="4"/>
  <c r="AD6" i="4"/>
  <c r="AE6" i="4"/>
  <c r="AF6" i="4"/>
  <c r="AG6" i="4"/>
  <c r="AH6" i="4"/>
  <c r="AI6" i="4"/>
  <c r="AI5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J6" i="4"/>
  <c r="AK6" i="4"/>
  <c r="AL6" i="4"/>
  <c r="AM6" i="4"/>
  <c r="AN6" i="4"/>
  <c r="AO6" i="4"/>
  <c r="AP6" i="4"/>
  <c r="AQ6" i="4"/>
  <c r="AU6" i="4"/>
  <c r="AX6" i="4"/>
  <c r="AY6" i="4"/>
  <c r="AZ6" i="4"/>
  <c r="BA6" i="4"/>
  <c r="BD6" i="4"/>
  <c r="BE6" i="4"/>
  <c r="BG6" i="4"/>
  <c r="C7" i="4"/>
  <c r="H7" i="4"/>
  <c r="I7" i="4"/>
  <c r="AA7" i="4"/>
  <c r="AD7" i="4"/>
  <c r="AE7" i="4"/>
  <c r="AF7" i="4"/>
  <c r="AG7" i="4"/>
  <c r="AH7" i="4"/>
  <c r="AJ7" i="4"/>
  <c r="AK7" i="4"/>
  <c r="AL7" i="4"/>
  <c r="AM7" i="4"/>
  <c r="AN7" i="4"/>
  <c r="AO7" i="4"/>
  <c r="AP7" i="4"/>
  <c r="AQ7" i="4"/>
  <c r="AU7" i="4"/>
  <c r="AX7" i="4"/>
  <c r="AY7" i="4"/>
  <c r="AZ7" i="4"/>
  <c r="BA7" i="4"/>
  <c r="BE7" i="4"/>
  <c r="BG7" i="4"/>
  <c r="C8" i="4"/>
  <c r="H8" i="4"/>
  <c r="I8" i="4"/>
  <c r="AC8" i="4"/>
  <c r="AD8" i="4"/>
  <c r="AE8" i="4"/>
  <c r="AF8" i="4"/>
  <c r="AG8" i="4"/>
  <c r="AH8" i="4"/>
  <c r="AH5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J8" i="4"/>
  <c r="AK8" i="4"/>
  <c r="AL8" i="4"/>
  <c r="AM8" i="4"/>
  <c r="AN8" i="4"/>
  <c r="AQ8" i="4"/>
  <c r="AU8" i="4"/>
  <c r="AX8" i="4"/>
  <c r="AY8" i="4"/>
  <c r="AZ8" i="4"/>
  <c r="BA8" i="4"/>
  <c r="BG8" i="4"/>
  <c r="C9" i="4"/>
  <c r="H9" i="4"/>
  <c r="I9" i="4"/>
  <c r="Z9" i="4"/>
  <c r="AA9" i="4"/>
  <c r="AB9" i="4"/>
  <c r="AC9" i="4"/>
  <c r="AD9" i="4"/>
  <c r="AE9" i="4"/>
  <c r="AF9" i="4"/>
  <c r="AG9" i="4"/>
  <c r="AJ9" i="4"/>
  <c r="AK9" i="4"/>
  <c r="AL9" i="4"/>
  <c r="AM9" i="4"/>
  <c r="AN9" i="4"/>
  <c r="AO9" i="4"/>
  <c r="AP9" i="4"/>
  <c r="AQ9" i="4"/>
  <c r="AQ5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U9" i="4"/>
  <c r="AX9" i="4"/>
  <c r="AY9" i="4"/>
  <c r="AZ9" i="4"/>
  <c r="BA9" i="4"/>
  <c r="BD9" i="4"/>
  <c r="BE9" i="4"/>
  <c r="BG9" i="4"/>
  <c r="C10" i="4"/>
  <c r="H10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Z10" i="4"/>
  <c r="AA10" i="4"/>
  <c r="AB10" i="4"/>
  <c r="AC10" i="4"/>
  <c r="AD10" i="4"/>
  <c r="AE10" i="4"/>
  <c r="AF10" i="4"/>
  <c r="AG10" i="4"/>
  <c r="AJ10" i="4"/>
  <c r="AK10" i="4"/>
  <c r="AL10" i="4"/>
  <c r="AM10" i="4"/>
  <c r="AN10" i="4"/>
  <c r="AO10" i="4"/>
  <c r="AP10" i="4"/>
  <c r="AU10" i="4"/>
  <c r="AX10" i="4"/>
  <c r="AY10" i="4"/>
  <c r="AZ10" i="4"/>
  <c r="BA10" i="4"/>
  <c r="BD10" i="4"/>
  <c r="BE10" i="4"/>
  <c r="BG10" i="4"/>
  <c r="C11" i="4"/>
  <c r="H11" i="4"/>
  <c r="AC11" i="4"/>
  <c r="AD11" i="4"/>
  <c r="AE11" i="4"/>
  <c r="AF11" i="4"/>
  <c r="AG11" i="4"/>
  <c r="AJ11" i="4"/>
  <c r="AK11" i="4"/>
  <c r="AL11" i="4"/>
  <c r="AM11" i="4"/>
  <c r="AN11" i="4"/>
  <c r="AP11" i="4"/>
  <c r="AU11" i="4"/>
  <c r="AX11" i="4"/>
  <c r="AY11" i="4"/>
  <c r="AZ11" i="4"/>
  <c r="BA11" i="4"/>
  <c r="BG11" i="4"/>
  <c r="C12" i="4"/>
  <c r="H12" i="4"/>
  <c r="AD12" i="4"/>
  <c r="AE12" i="4"/>
  <c r="AF12" i="4"/>
  <c r="AG12" i="4"/>
  <c r="AJ12" i="4"/>
  <c r="AK12" i="4"/>
  <c r="AL12" i="4"/>
  <c r="AM12" i="4"/>
  <c r="AN12" i="4"/>
  <c r="AU12" i="4"/>
  <c r="AX12" i="4"/>
  <c r="AY12" i="4"/>
  <c r="AZ12" i="4"/>
  <c r="BA12" i="4"/>
  <c r="BG12" i="4"/>
  <c r="C13" i="4"/>
  <c r="H13" i="4"/>
  <c r="Y13" i="4"/>
  <c r="Z13" i="4"/>
  <c r="AA13" i="4"/>
  <c r="AB13" i="4"/>
  <c r="AC13" i="4"/>
  <c r="AD13" i="4"/>
  <c r="AE13" i="4"/>
  <c r="AF13" i="4"/>
  <c r="AG13" i="4"/>
  <c r="AJ13" i="4"/>
  <c r="AK13" i="4"/>
  <c r="AL13" i="4"/>
  <c r="AM13" i="4"/>
  <c r="AN13" i="4"/>
  <c r="AO13" i="4"/>
  <c r="AP13" i="4"/>
  <c r="AU13" i="4"/>
  <c r="AX13" i="4"/>
  <c r="AY13" i="4"/>
  <c r="AZ13" i="4"/>
  <c r="BA13" i="4"/>
  <c r="BD13" i="4"/>
  <c r="BE13" i="4"/>
  <c r="BG13" i="4"/>
  <c r="C14" i="4"/>
  <c r="H14" i="4"/>
  <c r="Z14" i="4"/>
  <c r="AA14" i="4"/>
  <c r="AB14" i="4"/>
  <c r="AD14" i="4"/>
  <c r="AE14" i="4"/>
  <c r="AF14" i="4"/>
  <c r="AG14" i="4"/>
  <c r="AJ14" i="4"/>
  <c r="AK14" i="4"/>
  <c r="AL14" i="4"/>
  <c r="AM14" i="4"/>
  <c r="AN14" i="4"/>
  <c r="AP14" i="4"/>
  <c r="AU14" i="4"/>
  <c r="AX14" i="4"/>
  <c r="AY14" i="4"/>
  <c r="AZ14" i="4"/>
  <c r="BA14" i="4"/>
  <c r="BD14" i="4"/>
  <c r="BE14" i="4"/>
  <c r="BG14" i="4"/>
  <c r="C15" i="4"/>
  <c r="H15" i="4"/>
  <c r="Z15" i="4"/>
  <c r="AD15" i="4"/>
  <c r="AE15" i="4"/>
  <c r="AF15" i="4"/>
  <c r="AG15" i="4"/>
  <c r="AJ15" i="4"/>
  <c r="AK15" i="4"/>
  <c r="AL15" i="4"/>
  <c r="AM15" i="4"/>
  <c r="AN15" i="4"/>
  <c r="AP15" i="4"/>
  <c r="AU15" i="4"/>
  <c r="AX15" i="4"/>
  <c r="AY15" i="4"/>
  <c r="AZ15" i="4"/>
  <c r="BA15" i="4"/>
  <c r="BG15" i="4"/>
  <c r="C16" i="4"/>
  <c r="H16" i="4"/>
  <c r="AD16" i="4"/>
  <c r="AE16" i="4"/>
  <c r="AF16" i="4"/>
  <c r="AG16" i="4"/>
  <c r="AJ16" i="4"/>
  <c r="AK16" i="4"/>
  <c r="AL16" i="4"/>
  <c r="AM16" i="4"/>
  <c r="AN16" i="4"/>
  <c r="AU16" i="4"/>
  <c r="AX16" i="4"/>
  <c r="AY16" i="4"/>
  <c r="AZ16" i="4"/>
  <c r="BA16" i="4"/>
  <c r="BG16" i="4"/>
  <c r="C17" i="4"/>
  <c r="H17" i="4"/>
  <c r="Y17" i="4"/>
  <c r="Z17" i="4"/>
  <c r="AA17" i="4"/>
  <c r="AB17" i="4"/>
  <c r="AC17" i="4"/>
  <c r="AD17" i="4"/>
  <c r="AE17" i="4"/>
  <c r="AF17" i="4"/>
  <c r="AG17" i="4"/>
  <c r="AJ17" i="4"/>
  <c r="AK17" i="4"/>
  <c r="AL17" i="4"/>
  <c r="AM17" i="4"/>
  <c r="AN17" i="4"/>
  <c r="AO17" i="4"/>
  <c r="AP17" i="4"/>
  <c r="AU17" i="4"/>
  <c r="AX17" i="4"/>
  <c r="AY17" i="4"/>
  <c r="AZ17" i="4"/>
  <c r="BA17" i="4"/>
  <c r="BD17" i="4"/>
  <c r="BG17" i="4"/>
  <c r="C18" i="4"/>
  <c r="H18" i="4"/>
  <c r="Z18" i="4"/>
  <c r="AA18" i="4"/>
  <c r="AB18" i="4"/>
  <c r="AD18" i="4"/>
  <c r="AE18" i="4"/>
  <c r="AF18" i="4"/>
  <c r="AG18" i="4"/>
  <c r="AJ18" i="4"/>
  <c r="AK18" i="4"/>
  <c r="AL18" i="4"/>
  <c r="AM18" i="4"/>
  <c r="AN18" i="4"/>
  <c r="AP18" i="4"/>
  <c r="AU18" i="4"/>
  <c r="AX18" i="4"/>
  <c r="AY18" i="4"/>
  <c r="AZ18" i="4"/>
  <c r="BA18" i="4"/>
  <c r="BD18" i="4"/>
  <c r="BE18" i="4"/>
  <c r="BG18" i="4"/>
  <c r="C19" i="4"/>
  <c r="H19" i="4"/>
  <c r="Y19" i="4"/>
  <c r="AD19" i="4"/>
  <c r="AE19" i="4"/>
  <c r="AF19" i="4"/>
  <c r="AG19" i="4"/>
  <c r="AJ19" i="4"/>
  <c r="AK19" i="4"/>
  <c r="AL19" i="4"/>
  <c r="AM19" i="4"/>
  <c r="AN19" i="4"/>
  <c r="AU19" i="4"/>
  <c r="AX19" i="4"/>
  <c r="AY19" i="4"/>
  <c r="AZ19" i="4"/>
  <c r="BA19" i="4"/>
  <c r="BG19" i="4"/>
  <c r="C20" i="4"/>
  <c r="H20" i="4"/>
  <c r="AD20" i="4"/>
  <c r="AE20" i="4"/>
  <c r="AF20" i="4"/>
  <c r="AG20" i="4"/>
  <c r="AJ20" i="4"/>
  <c r="AK20" i="4"/>
  <c r="AL20" i="4"/>
  <c r="AM20" i="4"/>
  <c r="AN20" i="4"/>
  <c r="AU20" i="4"/>
  <c r="AX20" i="4"/>
  <c r="AY20" i="4"/>
  <c r="AZ20" i="4"/>
  <c r="BA20" i="4"/>
  <c r="BG20" i="4"/>
  <c r="C21" i="4"/>
  <c r="H21" i="4"/>
  <c r="Y21" i="4"/>
  <c r="Z21" i="4"/>
  <c r="AA21" i="4"/>
  <c r="AB21" i="4"/>
  <c r="AC21" i="4"/>
  <c r="AD21" i="4"/>
  <c r="AE21" i="4"/>
  <c r="AF21" i="4"/>
  <c r="AG21" i="4"/>
  <c r="AJ21" i="4"/>
  <c r="AK21" i="4"/>
  <c r="AL21" i="4"/>
  <c r="AM21" i="4"/>
  <c r="AN21" i="4"/>
  <c r="AO21" i="4"/>
  <c r="AP21" i="4"/>
  <c r="AU21" i="4"/>
  <c r="AX21" i="4"/>
  <c r="AY21" i="4"/>
  <c r="AZ21" i="4"/>
  <c r="BA21" i="4"/>
  <c r="BD21" i="4"/>
  <c r="BE21" i="4"/>
  <c r="BG21" i="4"/>
  <c r="C22" i="4"/>
  <c r="H22" i="4"/>
  <c r="Z22" i="4"/>
  <c r="AA22" i="4"/>
  <c r="AB22" i="4"/>
  <c r="AD22" i="4"/>
  <c r="AE22" i="4"/>
  <c r="AF22" i="4"/>
  <c r="AG22" i="4"/>
  <c r="AJ22" i="4"/>
  <c r="AK22" i="4"/>
  <c r="AL22" i="4"/>
  <c r="AM22" i="4"/>
  <c r="AN22" i="4"/>
  <c r="AP22" i="4"/>
  <c r="AU22" i="4"/>
  <c r="AX22" i="4"/>
  <c r="AY22" i="4"/>
  <c r="AZ22" i="4"/>
  <c r="BA22" i="4"/>
  <c r="BD22" i="4"/>
  <c r="BG22" i="4"/>
  <c r="C23" i="4"/>
  <c r="H23" i="4"/>
  <c r="AA23" i="4"/>
  <c r="AB23" i="4"/>
  <c r="AC23" i="4"/>
  <c r="AD23" i="4"/>
  <c r="AE23" i="4"/>
  <c r="AF23" i="4"/>
  <c r="AG23" i="4"/>
  <c r="AJ23" i="4"/>
  <c r="AK23" i="4"/>
  <c r="AL23" i="4"/>
  <c r="AM23" i="4"/>
  <c r="AN23" i="4"/>
  <c r="AO23" i="4"/>
  <c r="AP23" i="4"/>
  <c r="AU23" i="4"/>
  <c r="AX23" i="4"/>
  <c r="AY23" i="4"/>
  <c r="AZ23" i="4"/>
  <c r="BA23" i="4"/>
  <c r="BE23" i="4"/>
  <c r="BG23" i="4"/>
  <c r="C24" i="4"/>
  <c r="H24" i="4"/>
  <c r="AD24" i="4"/>
  <c r="AE24" i="4"/>
  <c r="AF24" i="4"/>
  <c r="AG24" i="4"/>
  <c r="AJ24" i="4"/>
  <c r="AK24" i="4"/>
  <c r="AL24" i="4"/>
  <c r="AM24" i="4"/>
  <c r="AN24" i="4"/>
  <c r="AU24" i="4"/>
  <c r="AX24" i="4"/>
  <c r="AY24" i="4"/>
  <c r="AZ24" i="4"/>
  <c r="BA24" i="4"/>
  <c r="BG24" i="4"/>
  <c r="C25" i="4"/>
  <c r="H25" i="4"/>
  <c r="Y25" i="4"/>
  <c r="Z25" i="4"/>
  <c r="AB25" i="4"/>
  <c r="AC25" i="4"/>
  <c r="AD25" i="4"/>
  <c r="AE25" i="4"/>
  <c r="AF25" i="4"/>
  <c r="AG25" i="4"/>
  <c r="AJ25" i="4"/>
  <c r="AK25" i="4"/>
  <c r="AL25" i="4"/>
  <c r="AM25" i="4"/>
  <c r="AN25" i="4"/>
  <c r="AO25" i="4"/>
  <c r="AP25" i="4"/>
  <c r="AU25" i="4"/>
  <c r="AX25" i="4"/>
  <c r="AY25" i="4"/>
  <c r="AZ25" i="4"/>
  <c r="BA25" i="4"/>
  <c r="BD25" i="4"/>
  <c r="BG25" i="4"/>
  <c r="C26" i="4"/>
  <c r="H26" i="4"/>
  <c r="Z26" i="4"/>
  <c r="AA26" i="4"/>
  <c r="AB26" i="4"/>
  <c r="AC26" i="4"/>
  <c r="AD26" i="4"/>
  <c r="AE26" i="4"/>
  <c r="AF26" i="4"/>
  <c r="AG26" i="4"/>
  <c r="AJ26" i="4"/>
  <c r="AK26" i="4"/>
  <c r="AL26" i="4"/>
  <c r="AM26" i="4"/>
  <c r="AN26" i="4"/>
  <c r="AO26" i="4"/>
  <c r="AP26" i="4"/>
  <c r="AU26" i="4"/>
  <c r="AX26" i="4"/>
  <c r="AY26" i="4"/>
  <c r="AZ26" i="4"/>
  <c r="BA26" i="4"/>
  <c r="BD26" i="4"/>
  <c r="BE26" i="4"/>
  <c r="BG26" i="4"/>
  <c r="C27" i="4"/>
  <c r="H27" i="4"/>
  <c r="Z27" i="4"/>
  <c r="AD27" i="4"/>
  <c r="AE27" i="4"/>
  <c r="AF27" i="4"/>
  <c r="AG27" i="4"/>
  <c r="AJ27" i="4"/>
  <c r="AK27" i="4"/>
  <c r="AL27" i="4"/>
  <c r="AM27" i="4"/>
  <c r="AN27" i="4"/>
  <c r="AO27" i="4"/>
  <c r="AP27" i="4"/>
  <c r="AU27" i="4"/>
  <c r="AX27" i="4"/>
  <c r="AY27" i="4"/>
  <c r="AZ27" i="4"/>
  <c r="BA27" i="4"/>
  <c r="BG27" i="4"/>
  <c r="BG5" i="4"/>
  <c r="BD5" i="4"/>
  <c r="BA5" i="4"/>
  <c r="AZ5" i="4"/>
  <c r="AY5" i="4"/>
  <c r="AX5" i="4"/>
  <c r="AU5" i="4"/>
  <c r="AP5" i="4"/>
  <c r="AO5" i="4"/>
  <c r="AN5" i="4"/>
  <c r="AM5" i="4"/>
  <c r="AL5" i="4"/>
  <c r="AK5" i="4"/>
  <c r="AJ5" i="4"/>
  <c r="AG5" i="4"/>
  <c r="AF5" i="4"/>
  <c r="AE5" i="4"/>
  <c r="AD5" i="4"/>
  <c r="AC5" i="4"/>
  <c r="AB5" i="4"/>
  <c r="AA5" i="4"/>
  <c r="Z5" i="4"/>
  <c r="Y5" i="4"/>
  <c r="C4" i="107"/>
  <c r="A3" i="107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7" i="3"/>
  <c r="F17" i="3"/>
  <c r="E19" i="3"/>
  <c r="E20" i="3"/>
  <c r="F20" i="3"/>
  <c r="E21" i="3"/>
  <c r="F21" i="3"/>
  <c r="E23" i="3"/>
  <c r="E30" i="3"/>
  <c r="F30" i="3"/>
  <c r="E31" i="3"/>
  <c r="F31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8" i="3"/>
  <c r="F48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2" i="3"/>
  <c r="F62" i="3"/>
  <c r="E65" i="3"/>
  <c r="F65" i="3"/>
  <c r="E66" i="3"/>
  <c r="F66" i="3"/>
  <c r="E67" i="3"/>
  <c r="F67" i="3"/>
  <c r="E68" i="3"/>
  <c r="F68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4" i="3"/>
  <c r="F84" i="3"/>
  <c r="A30" i="7"/>
  <c r="A30" i="9"/>
  <c r="A30" i="10"/>
  <c r="A30" i="11"/>
  <c r="A30" i="12"/>
  <c r="A30" i="14"/>
  <c r="A30" i="103"/>
  <c r="A30" i="16"/>
  <c r="A30" i="17"/>
  <c r="A30" i="21"/>
  <c r="A30" i="23"/>
  <c r="A30" i="32"/>
  <c r="A30" i="33"/>
  <c r="A30" i="34"/>
  <c r="A30" i="35"/>
  <c r="A30" i="38"/>
  <c r="A30" i="41"/>
  <c r="A30" i="42"/>
  <c r="A30" i="43"/>
  <c r="A30" i="44"/>
  <c r="A30" i="2"/>
  <c r="A30" i="56"/>
  <c r="A30" i="57"/>
  <c r="A30" i="58"/>
  <c r="A30" i="59"/>
  <c r="A30" i="39"/>
  <c r="A30" i="60"/>
  <c r="A30" i="61"/>
  <c r="A30" i="70"/>
  <c r="A30" i="75"/>
  <c r="A30" i="73"/>
  <c r="A30" i="74"/>
  <c r="A30" i="71"/>
  <c r="A30" i="78"/>
  <c r="A30" i="77"/>
  <c r="A30" i="72"/>
  <c r="A30" i="79"/>
  <c r="A30" i="80"/>
  <c r="A30" i="81"/>
  <c r="A30" i="82"/>
  <c r="A30" i="91"/>
  <c r="A30" i="93"/>
  <c r="A30" i="84"/>
  <c r="A30" i="85"/>
  <c r="A30" i="105"/>
  <c r="A30" i="106"/>
  <c r="A30" i="86"/>
  <c r="A30" i="88"/>
  <c r="A30" i="96"/>
  <c r="A30" i="97"/>
  <c r="A30" i="99"/>
  <c r="A30" i="100"/>
  <c r="A30" i="101"/>
  <c r="A30" i="102"/>
  <c r="A30" i="6"/>
  <c r="F4" i="3"/>
  <c r="BU63" i="5"/>
  <c r="BU56" i="5" s="1"/>
  <c r="BV63" i="5"/>
  <c r="BV56" i="5" s="1"/>
  <c r="BH93" i="104"/>
  <c r="BH94" i="104" s="1"/>
  <c r="BH95" i="104" s="1"/>
  <c r="BH96" i="104" s="1"/>
  <c r="BH97" i="104" s="1"/>
  <c r="BH98" i="104" s="1"/>
  <c r="BH99" i="104" s="1"/>
  <c r="BH100" i="104" s="1"/>
  <c r="BH101" i="104" s="1"/>
  <c r="BH102" i="104" s="1"/>
  <c r="BH103" i="104" s="1"/>
  <c r="BH104" i="104" s="1"/>
  <c r="BH105" i="104" s="1"/>
  <c r="BH106" i="104" s="1"/>
  <c r="BH107" i="104" s="1"/>
  <c r="BH108" i="104" s="1"/>
  <c r="BH109" i="104" s="1"/>
  <c r="BH110" i="104" s="1"/>
  <c r="BH111" i="104" s="1"/>
  <c r="BH112" i="104" s="1"/>
  <c r="BH113" i="104" s="1"/>
  <c r="BH114" i="104" s="1"/>
  <c r="BH115" i="104" s="1"/>
  <c r="B117" i="104"/>
  <c r="C117" i="104" s="1"/>
  <c r="D117" i="104" s="1"/>
  <c r="E117" i="104" s="1"/>
  <c r="F117" i="104" s="1"/>
  <c r="G117" i="104" s="1"/>
  <c r="H117" i="104" s="1"/>
  <c r="I117" i="104" s="1"/>
  <c r="J117" i="104" s="1"/>
  <c r="K117" i="104" s="1"/>
  <c r="L117" i="104" s="1"/>
  <c r="M117" i="104" s="1"/>
  <c r="N117" i="104" s="1"/>
  <c r="O117" i="104" s="1"/>
  <c r="P117" i="104" s="1"/>
  <c r="Q117" i="104" s="1"/>
  <c r="R117" i="104" s="1"/>
  <c r="S117" i="104" s="1"/>
  <c r="T117" i="104" s="1"/>
  <c r="U117" i="104" s="1"/>
  <c r="V117" i="104" s="1"/>
  <c r="W117" i="104" s="1"/>
  <c r="X117" i="104" s="1"/>
  <c r="Y117" i="104" s="1"/>
  <c r="Z117" i="104" s="1"/>
  <c r="AA117" i="104" s="1"/>
  <c r="AB117" i="104" s="1"/>
  <c r="AC117" i="104" s="1"/>
  <c r="AD117" i="104" s="1"/>
  <c r="AE117" i="104" s="1"/>
  <c r="AF117" i="104" s="1"/>
  <c r="AG117" i="104" s="1"/>
  <c r="AH117" i="104" s="1"/>
  <c r="AI117" i="104" s="1"/>
  <c r="AJ117" i="104" s="1"/>
  <c r="AK117" i="104" s="1"/>
  <c r="AL117" i="104" s="1"/>
  <c r="AM117" i="104" s="1"/>
  <c r="AN117" i="104" s="1"/>
  <c r="AO117" i="104" s="1"/>
  <c r="AP117" i="104" s="1"/>
  <c r="AQ117" i="104" s="1"/>
  <c r="AR117" i="104" s="1"/>
  <c r="AS117" i="104" s="1"/>
  <c r="AT117" i="104" s="1"/>
  <c r="B62" i="104"/>
  <c r="C62" i="104" s="1"/>
  <c r="D62" i="104" s="1"/>
  <c r="E62" i="104" s="1"/>
  <c r="F62" i="104" s="1"/>
  <c r="G62" i="104" s="1"/>
  <c r="H62" i="104" s="1"/>
  <c r="I62" i="104" s="1"/>
  <c r="J62" i="104" s="1"/>
  <c r="K62" i="104" s="1"/>
  <c r="CF63" i="5"/>
  <c r="CF41" i="5" s="1"/>
  <c r="CE63" i="5"/>
  <c r="CE58" i="5" s="1"/>
  <c r="CB63" i="5"/>
  <c r="CB56" i="5" s="1"/>
  <c r="BY63" i="5"/>
  <c r="BY51" i="5" s="1"/>
  <c r="BP63" i="5"/>
  <c r="BP60" i="5" s="1"/>
  <c r="BK63" i="5"/>
  <c r="BK51" i="5" s="1"/>
  <c r="BH63" i="5"/>
  <c r="BH53" i="5" s="1"/>
  <c r="AQ63" i="5"/>
  <c r="AQ46" i="5" s="1"/>
  <c r="AH63" i="5"/>
  <c r="AH40" i="5" s="1"/>
  <c r="AC63" i="5"/>
  <c r="AC45" i="5" s="1"/>
  <c r="Y63" i="5"/>
  <c r="Y45" i="5" s="1"/>
  <c r="S63" i="5"/>
  <c r="S45" i="5" s="1"/>
  <c r="R63" i="5"/>
  <c r="R41" i="5" s="1"/>
  <c r="O63" i="5"/>
  <c r="O51" i="5" s="1"/>
  <c r="J63" i="5"/>
  <c r="J58" i="5" s="1"/>
  <c r="I63" i="5"/>
  <c r="I47" i="5" s="1"/>
  <c r="B29" i="4"/>
  <c r="B30" i="5" s="1"/>
  <c r="G65" i="3" l="1"/>
  <c r="G83" i="3"/>
  <c r="L62" i="104"/>
  <c r="M62" i="104" s="1"/>
  <c r="N62" i="104" s="1"/>
  <c r="O62" i="104" s="1"/>
  <c r="P62" i="104" s="1"/>
  <c r="Q62" i="104" s="1"/>
  <c r="R62" i="104" s="1"/>
  <c r="S62" i="104" s="1"/>
  <c r="T62" i="104" s="1"/>
  <c r="U62" i="104" s="1"/>
  <c r="V62" i="104" s="1"/>
  <c r="W62" i="104" s="1"/>
  <c r="X62" i="104" s="1"/>
  <c r="Y62" i="104" s="1"/>
  <c r="Z62" i="104" s="1"/>
  <c r="AA62" i="104" s="1"/>
  <c r="AB62" i="104" s="1"/>
  <c r="AC62" i="104" s="1"/>
  <c r="AD62" i="104" s="1"/>
  <c r="AE62" i="104" s="1"/>
  <c r="AF62" i="104" s="1"/>
  <c r="AG62" i="104" s="1"/>
  <c r="AH62" i="104" s="1"/>
  <c r="AI62" i="104" s="1"/>
  <c r="G4" i="3"/>
  <c r="R32" i="4"/>
  <c r="G78" i="3"/>
  <c r="G11" i="3"/>
  <c r="G84" i="3"/>
  <c r="S31" i="4"/>
  <c r="S32" i="4"/>
  <c r="R31" i="4"/>
  <c r="C29" i="4"/>
  <c r="D29" i="4" s="1"/>
  <c r="E29" i="4" s="1"/>
  <c r="F63" i="5" s="1"/>
  <c r="F45" i="5" s="1"/>
  <c r="F12" i="5" s="1"/>
  <c r="E72" i="104" s="1"/>
  <c r="K32" i="4"/>
  <c r="K31" i="4"/>
  <c r="G31" i="3"/>
  <c r="G54" i="3"/>
  <c r="G14" i="3"/>
  <c r="G9" i="3"/>
  <c r="G80" i="3"/>
  <c r="G13" i="3"/>
  <c r="G8" i="3"/>
  <c r="G30" i="3"/>
  <c r="G59" i="3"/>
  <c r="G40" i="3"/>
  <c r="G45" i="3"/>
  <c r="G38" i="3"/>
  <c r="G39" i="3"/>
  <c r="G44" i="3"/>
  <c r="G76" i="3"/>
  <c r="G75" i="3"/>
  <c r="G60" i="3"/>
  <c r="G73" i="3"/>
  <c r="G67" i="3"/>
  <c r="G63" i="3"/>
  <c r="G58" i="3"/>
  <c r="G66" i="3"/>
  <c r="G26" i="3"/>
  <c r="G56" i="3"/>
  <c r="G55" i="3"/>
  <c r="G19" i="3"/>
  <c r="G23" i="3"/>
  <c r="G81" i="3"/>
  <c r="G70" i="3"/>
  <c r="G20" i="3"/>
  <c r="G25" i="3"/>
  <c r="G68" i="3"/>
  <c r="G48" i="3"/>
  <c r="G53" i="3"/>
  <c r="G36" i="3"/>
  <c r="G72" i="3"/>
  <c r="G17" i="3"/>
  <c r="G57" i="3"/>
  <c r="G51" i="3"/>
  <c r="F32" i="4"/>
  <c r="F31" i="4"/>
  <c r="Y31" i="4"/>
  <c r="AC31" i="4"/>
  <c r="AU31" i="4"/>
  <c r="D31" i="4"/>
  <c r="AN32" i="4"/>
  <c r="V32" i="4"/>
  <c r="U32" i="4"/>
  <c r="T32" i="4"/>
  <c r="Z31" i="4"/>
  <c r="AH31" i="4"/>
  <c r="AP32" i="4"/>
  <c r="H31" i="4"/>
  <c r="O55" i="5"/>
  <c r="AX31" i="4"/>
  <c r="AJ32" i="4"/>
  <c r="AM32" i="4"/>
  <c r="AI32" i="4"/>
  <c r="I31" i="4"/>
  <c r="BC31" i="4"/>
  <c r="V31" i="4"/>
  <c r="B31" i="4"/>
  <c r="C31" i="4"/>
  <c r="D32" i="4"/>
  <c r="BC32" i="4"/>
  <c r="AY31" i="4"/>
  <c r="AK31" i="4"/>
  <c r="AG31" i="4"/>
  <c r="AL32" i="4"/>
  <c r="BF32" i="4"/>
  <c r="W31" i="4"/>
  <c r="L31" i="4"/>
  <c r="AJ31" i="4"/>
  <c r="AQ32" i="4"/>
  <c r="AI31" i="4"/>
  <c r="X31" i="4"/>
  <c r="W32" i="4"/>
  <c r="M31" i="4"/>
  <c r="L32" i="4"/>
  <c r="BE31" i="4"/>
  <c r="Y32" i="4"/>
  <c r="AR31" i="4"/>
  <c r="X32" i="4"/>
  <c r="M32" i="4"/>
  <c r="AB32" i="4"/>
  <c r="Z32" i="4"/>
  <c r="AL31" i="4"/>
  <c r="BD32" i="4"/>
  <c r="AS32" i="4"/>
  <c r="AR32" i="4"/>
  <c r="AK32" i="4"/>
  <c r="BG31" i="4"/>
  <c r="BA32" i="4"/>
  <c r="AA31" i="4"/>
  <c r="AX32" i="4"/>
  <c r="AD32" i="4"/>
  <c r="AS31" i="4"/>
  <c r="N32" i="4"/>
  <c r="BB31" i="4"/>
  <c r="AZ32" i="4"/>
  <c r="AE32" i="4"/>
  <c r="AN31" i="4"/>
  <c r="AP31" i="4"/>
  <c r="AC32" i="4"/>
  <c r="AU32" i="4"/>
  <c r="H32" i="4"/>
  <c r="AT32" i="4"/>
  <c r="O32" i="4"/>
  <c r="AO32" i="4"/>
  <c r="AV32" i="4"/>
  <c r="AT31" i="4"/>
  <c r="P32" i="4"/>
  <c r="J32" i="4"/>
  <c r="AV31" i="4"/>
  <c r="Q31" i="4"/>
  <c r="AH32" i="4"/>
  <c r="AE31" i="4"/>
  <c r="AZ31" i="4"/>
  <c r="AF31" i="4"/>
  <c r="BB32" i="4"/>
  <c r="T31" i="4"/>
  <c r="Q32" i="4"/>
  <c r="S44" i="5"/>
  <c r="S40" i="5"/>
  <c r="S50" i="5"/>
  <c r="S54" i="5"/>
  <c r="S51" i="5"/>
  <c r="S49" i="5"/>
  <c r="S57" i="5"/>
  <c r="S47" i="5"/>
  <c r="S43" i="5"/>
  <c r="BH45" i="5"/>
  <c r="AQ40" i="5"/>
  <c r="BH61" i="5"/>
  <c r="AQ57" i="5"/>
  <c r="S46" i="5"/>
  <c r="BH56" i="5"/>
  <c r="O47" i="5"/>
  <c r="Y48" i="5"/>
  <c r="Y60" i="5"/>
  <c r="Y56" i="5"/>
  <c r="AQ41" i="5"/>
  <c r="AQ47" i="5"/>
  <c r="BH41" i="5"/>
  <c r="AQ53" i="5"/>
  <c r="BH59" i="5"/>
  <c r="BA31" i="4"/>
  <c r="AO31" i="4"/>
  <c r="BG32" i="4"/>
  <c r="I32" i="4"/>
  <c r="BF31" i="4"/>
  <c r="P31" i="4"/>
  <c r="O31" i="4"/>
  <c r="N31" i="4"/>
  <c r="G31" i="4"/>
  <c r="BH49" i="5"/>
  <c r="BH42" i="5"/>
  <c r="AF32" i="4"/>
  <c r="BK56" i="5"/>
  <c r="BH58" i="5"/>
  <c r="BH55" i="5"/>
  <c r="BH47" i="5"/>
  <c r="Y61" i="5"/>
  <c r="B63" i="5"/>
  <c r="B58" i="5" s="1"/>
  <c r="B25" i="5" s="1"/>
  <c r="E31" i="4"/>
  <c r="BK48" i="5"/>
  <c r="BH51" i="5"/>
  <c r="AA32" i="4"/>
  <c r="AY32" i="4"/>
  <c r="B32" i="4"/>
  <c r="BH46" i="5"/>
  <c r="AQ58" i="5"/>
  <c r="AQ44" i="5"/>
  <c r="BH54" i="5"/>
  <c r="AD31" i="4"/>
  <c r="U31" i="4"/>
  <c r="AQ61" i="5"/>
  <c r="AQ52" i="5"/>
  <c r="BH44" i="5"/>
  <c r="C32" i="4"/>
  <c r="BD31" i="4"/>
  <c r="AM31" i="4"/>
  <c r="AQ56" i="5"/>
  <c r="AQ42" i="5"/>
  <c r="AQ55" i="5"/>
  <c r="BH43" i="5"/>
  <c r="AB31" i="4"/>
  <c r="BH40" i="5"/>
  <c r="AQ48" i="5"/>
  <c r="BH50" i="5"/>
  <c r="AQ45" i="5"/>
  <c r="AQ43" i="5"/>
  <c r="AG32" i="4"/>
  <c r="AQ31" i="4"/>
  <c r="AQ39" i="5"/>
  <c r="BH52" i="5"/>
  <c r="BH60" i="5"/>
  <c r="AQ60" i="5"/>
  <c r="BE32" i="4"/>
  <c r="J31" i="4"/>
  <c r="BH57" i="5"/>
  <c r="BH48" i="5"/>
  <c r="BH39" i="5"/>
  <c r="O54" i="5"/>
  <c r="AH48" i="5"/>
  <c r="O52" i="5"/>
  <c r="E44" i="5"/>
  <c r="Y50" i="5"/>
  <c r="O46" i="5"/>
  <c r="O40" i="5"/>
  <c r="BV47" i="5"/>
  <c r="O42" i="5"/>
  <c r="BV61" i="5"/>
  <c r="CF55" i="5"/>
  <c r="CF49" i="5"/>
  <c r="AQ54" i="5"/>
  <c r="Y39" i="5"/>
  <c r="O45" i="5"/>
  <c r="CF42" i="5"/>
  <c r="CF58" i="5"/>
  <c r="CF50" i="5"/>
  <c r="AQ51" i="5"/>
  <c r="CF61" i="5"/>
  <c r="CF51" i="5"/>
  <c r="Y51" i="5"/>
  <c r="CF56" i="5"/>
  <c r="CF40" i="5"/>
  <c r="CF47" i="5"/>
  <c r="CF52" i="5"/>
  <c r="CF44" i="5"/>
  <c r="CF59" i="5"/>
  <c r="CF54" i="5"/>
  <c r="CF45" i="5"/>
  <c r="CF46" i="5"/>
  <c r="Y52" i="5"/>
  <c r="BP57" i="5"/>
  <c r="I45" i="5"/>
  <c r="Y55" i="5"/>
  <c r="Y47" i="5"/>
  <c r="Y49" i="5"/>
  <c r="BY56" i="5"/>
  <c r="AH58" i="5"/>
  <c r="O60" i="5"/>
  <c r="O44" i="5"/>
  <c r="CF43" i="5"/>
  <c r="AQ49" i="5"/>
  <c r="CF39" i="5"/>
  <c r="AH43" i="5"/>
  <c r="AH47" i="5"/>
  <c r="Y57" i="5"/>
  <c r="O57" i="5"/>
  <c r="Y53" i="5"/>
  <c r="Y46" i="5"/>
  <c r="Y54" i="5"/>
  <c r="O58" i="5"/>
  <c r="Y43" i="5"/>
  <c r="O50" i="5"/>
  <c r="O41" i="5"/>
  <c r="Y41" i="5"/>
  <c r="Y42" i="5"/>
  <c r="CB42" i="5"/>
  <c r="BY43" i="5"/>
  <c r="CF53" i="5"/>
  <c r="O49" i="5"/>
  <c r="Y44" i="5"/>
  <c r="Y58" i="5"/>
  <c r="I54" i="5"/>
  <c r="R49" i="5"/>
  <c r="O48" i="5"/>
  <c r="AQ59" i="5"/>
  <c r="CF48" i="5"/>
  <c r="CF57" i="5"/>
  <c r="BY55" i="5"/>
  <c r="CF60" i="5"/>
  <c r="O61" i="5"/>
  <c r="BP39" i="5"/>
  <c r="Y59" i="5"/>
  <c r="BP45" i="5"/>
  <c r="BP40" i="5"/>
  <c r="E54" i="5"/>
  <c r="E60" i="5"/>
  <c r="BP48" i="5"/>
  <c r="BP44" i="5"/>
  <c r="CB44" i="5"/>
  <c r="BP50" i="5"/>
  <c r="BP52" i="5"/>
  <c r="E48" i="5"/>
  <c r="E51" i="5"/>
  <c r="E56" i="5"/>
  <c r="BP46" i="5"/>
  <c r="E46" i="5"/>
  <c r="BP54" i="5"/>
  <c r="E47" i="5"/>
  <c r="E32" i="4"/>
  <c r="BP53" i="5"/>
  <c r="E58" i="5"/>
  <c r="BP55" i="5"/>
  <c r="E41" i="5"/>
  <c r="BP47" i="5"/>
  <c r="E53" i="5"/>
  <c r="BP41" i="5"/>
  <c r="BP58" i="5"/>
  <c r="E43" i="5"/>
  <c r="G32" i="4"/>
  <c r="BP43" i="5"/>
  <c r="BP61" i="5"/>
  <c r="E42" i="5"/>
  <c r="BP42" i="5"/>
  <c r="E57" i="5"/>
  <c r="G74" i="3"/>
  <c r="G62" i="3"/>
  <c r="G82" i="3"/>
  <c r="G77" i="3"/>
  <c r="G50" i="3"/>
  <c r="G12" i="3"/>
  <c r="G7" i="3"/>
  <c r="G71" i="3"/>
  <c r="G43" i="3"/>
  <c r="G21" i="3"/>
  <c r="G42" i="3"/>
  <c r="G37" i="3"/>
  <c r="G79" i="3"/>
  <c r="G52" i="3"/>
  <c r="G46" i="3"/>
  <c r="G41" i="3"/>
  <c r="G10" i="3"/>
  <c r="BK50" i="5"/>
  <c r="I53" i="5"/>
  <c r="BY42" i="5"/>
  <c r="BK39" i="5"/>
  <c r="BY53" i="5"/>
  <c r="BY49" i="5"/>
  <c r="E50" i="5"/>
  <c r="BY50" i="5"/>
  <c r="BY44" i="5"/>
  <c r="I49" i="5"/>
  <c r="BY48" i="5"/>
  <c r="BK53" i="5"/>
  <c r="BK58" i="5"/>
  <c r="BK61" i="5"/>
  <c r="BK42" i="5"/>
  <c r="BK57" i="5"/>
  <c r="BY59" i="5"/>
  <c r="I39" i="5"/>
  <c r="I46" i="5"/>
  <c r="BK52" i="5"/>
  <c r="BU42" i="5"/>
  <c r="BY54" i="5"/>
  <c r="BY45" i="5"/>
  <c r="I48" i="5"/>
  <c r="BK60" i="5"/>
  <c r="BP56" i="5"/>
  <c r="BK43" i="5"/>
  <c r="BK54" i="5"/>
  <c r="BP51" i="5"/>
  <c r="O56" i="5"/>
  <c r="AQ50" i="5"/>
  <c r="BU52" i="5"/>
  <c r="I44" i="5"/>
  <c r="I55" i="5"/>
  <c r="E40" i="5"/>
  <c r="BY47" i="5"/>
  <c r="BP49" i="5"/>
  <c r="BK45" i="5"/>
  <c r="E45" i="5"/>
  <c r="BK41" i="5"/>
  <c r="AH53" i="5"/>
  <c r="O53" i="5"/>
  <c r="BU55" i="5"/>
  <c r="I43" i="5"/>
  <c r="I60" i="5"/>
  <c r="BY39" i="5"/>
  <c r="BU50" i="5"/>
  <c r="BY40" i="5"/>
  <c r="I51" i="5"/>
  <c r="I57" i="5"/>
  <c r="BY61" i="5"/>
  <c r="BY41" i="5"/>
  <c r="I42" i="5"/>
  <c r="BK40" i="5"/>
  <c r="I61" i="5"/>
  <c r="BY58" i="5"/>
  <c r="BY52" i="5"/>
  <c r="BK55" i="5"/>
  <c r="I40" i="5"/>
  <c r="BK47" i="5"/>
  <c r="BY57" i="5"/>
  <c r="CB45" i="5"/>
  <c r="CB61" i="5"/>
  <c r="CB47" i="5"/>
  <c r="CB40" i="5"/>
  <c r="S42" i="5"/>
  <c r="BK44" i="5"/>
  <c r="S61" i="5"/>
  <c r="BK46" i="5"/>
  <c r="BU48" i="5"/>
  <c r="BU49" i="5"/>
  <c r="CB58" i="5"/>
  <c r="CB59" i="5"/>
  <c r="BK49" i="5"/>
  <c r="S59" i="5"/>
  <c r="E39" i="5"/>
  <c r="BU51" i="5"/>
  <c r="BU44" i="5"/>
  <c r="J46" i="5"/>
  <c r="CB53" i="5"/>
  <c r="CB54" i="5"/>
  <c r="CB46" i="5"/>
  <c r="J56" i="5"/>
  <c r="CB39" i="5"/>
  <c r="CB43" i="5"/>
  <c r="J51" i="5"/>
  <c r="CB50" i="5"/>
  <c r="CB41" i="5"/>
  <c r="CB57" i="5"/>
  <c r="CB49" i="5"/>
  <c r="J48" i="5"/>
  <c r="CB51" i="5"/>
  <c r="BV58" i="5"/>
  <c r="J40" i="5"/>
  <c r="BK59" i="5"/>
  <c r="Y40" i="5"/>
  <c r="E49" i="5"/>
  <c r="J61" i="5"/>
  <c r="BV55" i="5"/>
  <c r="J59" i="5"/>
  <c r="BV48" i="5"/>
  <c r="J60" i="5"/>
  <c r="CB55" i="5"/>
  <c r="CB48" i="5"/>
  <c r="CB52" i="5"/>
  <c r="CB60" i="5"/>
  <c r="BU58" i="5"/>
  <c r="J49" i="5"/>
  <c r="J42" i="5"/>
  <c r="J44" i="5"/>
  <c r="E61" i="5"/>
  <c r="BU57" i="5"/>
  <c r="BU41" i="5"/>
  <c r="AH42" i="5"/>
  <c r="O59" i="5"/>
  <c r="E59" i="5"/>
  <c r="BV42" i="5"/>
  <c r="AH60" i="5"/>
  <c r="AH44" i="5"/>
  <c r="E52" i="5"/>
  <c r="BV52" i="5"/>
  <c r="AH45" i="5"/>
  <c r="AH55" i="5"/>
  <c r="AH54" i="5"/>
  <c r="AH56" i="5"/>
  <c r="BV53" i="5"/>
  <c r="AH39" i="5"/>
  <c r="AC40" i="5"/>
  <c r="BV60" i="5"/>
  <c r="AH57" i="5"/>
  <c r="AH50" i="5"/>
  <c r="BV57" i="5"/>
  <c r="BV49" i="5"/>
  <c r="AH41" i="5"/>
  <c r="S39" i="5"/>
  <c r="O39" i="5"/>
  <c r="O43" i="5"/>
  <c r="AH59" i="5"/>
  <c r="R47" i="5"/>
  <c r="I58" i="5"/>
  <c r="BV39" i="5"/>
  <c r="R50" i="5"/>
  <c r="R54" i="5"/>
  <c r="R51" i="5"/>
  <c r="R60" i="5"/>
  <c r="CE49" i="5"/>
  <c r="S53" i="5"/>
  <c r="BP59" i="5"/>
  <c r="J41" i="5"/>
  <c r="BU47" i="5"/>
  <c r="BV45" i="5"/>
  <c r="BU59" i="5"/>
  <c r="R52" i="5"/>
  <c r="R58" i="5"/>
  <c r="R56" i="5"/>
  <c r="I59" i="5"/>
  <c r="I41" i="5"/>
  <c r="BV44" i="5"/>
  <c r="R48" i="5"/>
  <c r="R39" i="5"/>
  <c r="R46" i="5"/>
  <c r="R57" i="5"/>
  <c r="R61" i="5"/>
  <c r="BV41" i="5"/>
  <c r="BV50" i="5"/>
  <c r="BV46" i="5"/>
  <c r="R40" i="5"/>
  <c r="R53" i="5"/>
  <c r="CE61" i="5"/>
  <c r="R44" i="5"/>
  <c r="I50" i="5"/>
  <c r="BV40" i="5"/>
  <c r="BV51" i="5"/>
  <c r="R59" i="5"/>
  <c r="R45" i="5"/>
  <c r="CE55" i="5"/>
  <c r="CE59" i="5"/>
  <c r="CE48" i="5"/>
  <c r="AC58" i="5"/>
  <c r="AC49" i="5"/>
  <c r="S60" i="5"/>
  <c r="I56" i="5"/>
  <c r="CE52" i="5"/>
  <c r="CE47" i="5"/>
  <c r="CE53" i="5"/>
  <c r="CE57" i="5"/>
  <c r="CE39" i="5"/>
  <c r="AC57" i="5"/>
  <c r="S52" i="5"/>
  <c r="AC53" i="5"/>
  <c r="CE41" i="5"/>
  <c r="AC50" i="5"/>
  <c r="CE40" i="5"/>
  <c r="CE60" i="5"/>
  <c r="AC60" i="5"/>
  <c r="AC43" i="5"/>
  <c r="AC54" i="5"/>
  <c r="S55" i="5"/>
  <c r="BY46" i="5"/>
  <c r="AC41" i="5"/>
  <c r="AC51" i="5"/>
  <c r="CE46" i="5"/>
  <c r="AC56" i="5"/>
  <c r="CE50" i="5"/>
  <c r="CE45" i="5"/>
  <c r="BV59" i="5"/>
  <c r="BV43" i="5"/>
  <c r="CE54" i="5"/>
  <c r="AC44" i="5"/>
  <c r="S58" i="5"/>
  <c r="R43" i="5"/>
  <c r="R42" i="5"/>
  <c r="BV54" i="5"/>
  <c r="AC47" i="5"/>
  <c r="CE42" i="5"/>
  <c r="CE44" i="5"/>
  <c r="AC55" i="5"/>
  <c r="AC48" i="5"/>
  <c r="CE56" i="5"/>
  <c r="AC61" i="5"/>
  <c r="CE51" i="5"/>
  <c r="AC42" i="5"/>
  <c r="AC59" i="5"/>
  <c r="AC46" i="5"/>
  <c r="AC39" i="5"/>
  <c r="S56" i="5"/>
  <c r="R55" i="5"/>
  <c r="CE43" i="5"/>
  <c r="S41" i="5"/>
  <c r="AC52" i="5"/>
  <c r="S48" i="5"/>
  <c r="BY60" i="5"/>
  <c r="I52" i="5"/>
  <c r="J54" i="5"/>
  <c r="J55" i="5"/>
  <c r="J45" i="5"/>
  <c r="J57" i="5"/>
  <c r="J39" i="5"/>
  <c r="AH46" i="5"/>
  <c r="J53" i="5"/>
  <c r="BU45" i="5"/>
  <c r="BU54" i="5"/>
  <c r="BU46" i="5"/>
  <c r="J43" i="5"/>
  <c r="J47" i="5"/>
  <c r="AH51" i="5"/>
  <c r="BU61" i="5"/>
  <c r="BU39" i="5"/>
  <c r="AH61" i="5"/>
  <c r="J52" i="5"/>
  <c r="BU60" i="5"/>
  <c r="BU53" i="5"/>
  <c r="AH49" i="5"/>
  <c r="J50" i="5"/>
  <c r="BU43" i="5"/>
  <c r="AH52" i="5"/>
  <c r="BU40" i="5"/>
  <c r="D30" i="5" l="1"/>
  <c r="D63" i="5"/>
  <c r="D40" i="5" s="1"/>
  <c r="D7" i="5" s="1"/>
  <c r="D67" i="104" s="1"/>
  <c r="C63" i="5"/>
  <c r="C39" i="5" s="1"/>
  <c r="C6" i="5" s="1"/>
  <c r="C66" i="104" s="1"/>
  <c r="F30" i="5"/>
  <c r="C30" i="5"/>
  <c r="F29" i="4"/>
  <c r="G63" i="5" s="1"/>
  <c r="R33" i="4"/>
  <c r="S33" i="4"/>
  <c r="E33" i="4"/>
  <c r="AL33" i="4"/>
  <c r="AS33" i="4"/>
  <c r="K33" i="4"/>
  <c r="AG33" i="4"/>
  <c r="AF33" i="4"/>
  <c r="AO33" i="4"/>
  <c r="AZ33" i="4"/>
  <c r="AU33" i="4"/>
  <c r="AJ33" i="4"/>
  <c r="BE33" i="4"/>
  <c r="N33" i="4"/>
  <c r="AC33" i="4"/>
  <c r="O33" i="4"/>
  <c r="AI33" i="4"/>
  <c r="Y33" i="4"/>
  <c r="AP33" i="4"/>
  <c r="BF33" i="4"/>
  <c r="AN33" i="4"/>
  <c r="J33" i="4"/>
  <c r="Z33" i="4"/>
  <c r="BB33" i="4"/>
  <c r="AV33" i="4"/>
  <c r="I33" i="4"/>
  <c r="F33" i="4"/>
  <c r="BG33" i="4"/>
  <c r="V33" i="4"/>
  <c r="BA33" i="4"/>
  <c r="D33" i="4"/>
  <c r="U33" i="4"/>
  <c r="AH33" i="4"/>
  <c r="T33" i="4"/>
  <c r="P33" i="4"/>
  <c r="AE33" i="4"/>
  <c r="BC33" i="4"/>
  <c r="H33" i="4"/>
  <c r="AQ33" i="4"/>
  <c r="AM33" i="4"/>
  <c r="B33" i="4"/>
  <c r="AT33" i="4"/>
  <c r="F58" i="5"/>
  <c r="F25" i="5" s="1"/>
  <c r="E85" i="104" s="1"/>
  <c r="F57" i="5"/>
  <c r="F24" i="5" s="1"/>
  <c r="E84" i="104" s="1"/>
  <c r="F54" i="5"/>
  <c r="F21" i="5" s="1"/>
  <c r="E81" i="104" s="1"/>
  <c r="F40" i="5"/>
  <c r="F7" i="5" s="1"/>
  <c r="E67" i="104" s="1"/>
  <c r="F44" i="5"/>
  <c r="F11" i="5" s="1"/>
  <c r="E71" i="104" s="1"/>
  <c r="F50" i="5"/>
  <c r="F17" i="5" s="1"/>
  <c r="E77" i="104" s="1"/>
  <c r="F56" i="5"/>
  <c r="F23" i="5" s="1"/>
  <c r="E83" i="104" s="1"/>
  <c r="F59" i="5"/>
  <c r="F26" i="5" s="1"/>
  <c r="E86" i="104" s="1"/>
  <c r="F46" i="5"/>
  <c r="F13" i="5" s="1"/>
  <c r="E73" i="104" s="1"/>
  <c r="F47" i="5"/>
  <c r="F14" i="5" s="1"/>
  <c r="E74" i="104" s="1"/>
  <c r="F53" i="5"/>
  <c r="F20" i="5" s="1"/>
  <c r="E80" i="104" s="1"/>
  <c r="F55" i="5"/>
  <c r="F22" i="5" s="1"/>
  <c r="E82" i="104" s="1"/>
  <c r="F48" i="5"/>
  <c r="F15" i="5" s="1"/>
  <c r="E75" i="104" s="1"/>
  <c r="F52" i="5"/>
  <c r="F19" i="5" s="1"/>
  <c r="E79" i="104" s="1"/>
  <c r="F43" i="5"/>
  <c r="F10" i="5" s="1"/>
  <c r="E70" i="104" s="1"/>
  <c r="F51" i="5"/>
  <c r="F18" i="5" s="1"/>
  <c r="E78" i="104" s="1"/>
  <c r="F61" i="5"/>
  <c r="F28" i="5" s="1"/>
  <c r="E88" i="104" s="1"/>
  <c r="C33" i="4"/>
  <c r="AD33" i="4"/>
  <c r="AR33" i="4"/>
  <c r="W33" i="4"/>
  <c r="BD33" i="4"/>
  <c r="AY33" i="4"/>
  <c r="AX33" i="4"/>
  <c r="L33" i="4"/>
  <c r="AA33" i="4"/>
  <c r="AK33" i="4"/>
  <c r="M33" i="4"/>
  <c r="AB33" i="4"/>
  <c r="F42" i="5"/>
  <c r="F9" i="5" s="1"/>
  <c r="E69" i="104" s="1"/>
  <c r="Q33" i="4"/>
  <c r="X33" i="4"/>
  <c r="F41" i="5"/>
  <c r="F8" i="5" s="1"/>
  <c r="E68" i="104" s="1"/>
  <c r="B40" i="5"/>
  <c r="B7" i="5" s="1"/>
  <c r="B43" i="5"/>
  <c r="B10" i="5" s="1"/>
  <c r="B57" i="5"/>
  <c r="B24" i="5" s="1"/>
  <c r="G33" i="4"/>
  <c r="B55" i="5"/>
  <c r="B22" i="5" s="1"/>
  <c r="B47" i="5"/>
  <c r="B14" i="5" s="1"/>
  <c r="B49" i="5"/>
  <c r="B16" i="5" s="1"/>
  <c r="B50" i="5"/>
  <c r="B17" i="5" s="1"/>
  <c r="B41" i="5"/>
  <c r="B8" i="5" s="1"/>
  <c r="B52" i="5"/>
  <c r="B19" i="5" s="1"/>
  <c r="B53" i="5"/>
  <c r="B20" i="5" s="1"/>
  <c r="B61" i="5"/>
  <c r="B28" i="5" s="1"/>
  <c r="F39" i="5"/>
  <c r="F6" i="5" s="1"/>
  <c r="E66" i="104" s="1"/>
  <c r="F60" i="5"/>
  <c r="F27" i="5" s="1"/>
  <c r="E87" i="104" s="1"/>
  <c r="F49" i="5"/>
  <c r="F16" i="5" s="1"/>
  <c r="E76" i="104" s="1"/>
  <c r="B39" i="5"/>
  <c r="B6" i="5" s="1"/>
  <c r="B60" i="5"/>
  <c r="B27" i="5" s="1"/>
  <c r="B46" i="5"/>
  <c r="B13" i="5" s="1"/>
  <c r="B51" i="5"/>
  <c r="B18" i="5" s="1"/>
  <c r="B56" i="5"/>
  <c r="B23" i="5" s="1"/>
  <c r="B59" i="5"/>
  <c r="B26" i="5" s="1"/>
  <c r="B48" i="5"/>
  <c r="B15" i="5" s="1"/>
  <c r="B54" i="5"/>
  <c r="B21" i="5" s="1"/>
  <c r="B44" i="5"/>
  <c r="B11" i="5" s="1"/>
  <c r="B42" i="5"/>
  <c r="B9" i="5" s="1"/>
  <c r="B45" i="5"/>
  <c r="B12" i="5" s="1"/>
  <c r="B85" i="104"/>
  <c r="B112" i="104" s="1"/>
  <c r="G29" i="4" l="1"/>
  <c r="H63" i="5" s="1"/>
  <c r="D52" i="5"/>
  <c r="D19" i="5" s="1"/>
  <c r="D79" i="104" s="1"/>
  <c r="D57" i="5"/>
  <c r="D24" i="5" s="1"/>
  <c r="D84" i="104" s="1"/>
  <c r="D56" i="5"/>
  <c r="D23" i="5" s="1"/>
  <c r="D83" i="104" s="1"/>
  <c r="D45" i="5"/>
  <c r="D12" i="5" s="1"/>
  <c r="D72" i="104" s="1"/>
  <c r="D44" i="5"/>
  <c r="D11" i="5" s="1"/>
  <c r="D71" i="104" s="1"/>
  <c r="D61" i="5"/>
  <c r="D28" i="5" s="1"/>
  <c r="D88" i="104" s="1"/>
  <c r="C45" i="5"/>
  <c r="C12" i="5" s="1"/>
  <c r="C72" i="104" s="1"/>
  <c r="C99" i="104" s="1"/>
  <c r="D39" i="5"/>
  <c r="D6" i="5" s="1"/>
  <c r="D66" i="104" s="1"/>
  <c r="C53" i="5"/>
  <c r="C20" i="5" s="1"/>
  <c r="C80" i="104" s="1"/>
  <c r="C107" i="104" s="1"/>
  <c r="C41" i="5"/>
  <c r="C8" i="5" s="1"/>
  <c r="C68" i="104" s="1"/>
  <c r="C51" i="5"/>
  <c r="C18" i="5" s="1"/>
  <c r="C78" i="104" s="1"/>
  <c r="C105" i="104" s="1"/>
  <c r="D53" i="5"/>
  <c r="D20" i="5" s="1"/>
  <c r="D80" i="104" s="1"/>
  <c r="D41" i="5"/>
  <c r="D8" i="5" s="1"/>
  <c r="D68" i="104" s="1"/>
  <c r="C52" i="5"/>
  <c r="C19" i="5" s="1"/>
  <c r="C79" i="104" s="1"/>
  <c r="C106" i="104" s="1"/>
  <c r="C58" i="5"/>
  <c r="C25" i="5" s="1"/>
  <c r="C85" i="104" s="1"/>
  <c r="C47" i="5"/>
  <c r="C14" i="5" s="1"/>
  <c r="C74" i="104" s="1"/>
  <c r="C101" i="104" s="1"/>
  <c r="C59" i="5"/>
  <c r="C26" i="5" s="1"/>
  <c r="C86" i="104" s="1"/>
  <c r="C113" i="104" s="1"/>
  <c r="C42" i="5"/>
  <c r="C9" i="5" s="1"/>
  <c r="C69" i="104" s="1"/>
  <c r="C96" i="104" s="1"/>
  <c r="D50" i="5"/>
  <c r="D17" i="5" s="1"/>
  <c r="D77" i="104" s="1"/>
  <c r="C55" i="5"/>
  <c r="C22" i="5" s="1"/>
  <c r="C82" i="104" s="1"/>
  <c r="C109" i="104" s="1"/>
  <c r="D51" i="5"/>
  <c r="D18" i="5" s="1"/>
  <c r="D78" i="104" s="1"/>
  <c r="C50" i="5"/>
  <c r="C17" i="5" s="1"/>
  <c r="C77" i="104" s="1"/>
  <c r="C104" i="104" s="1"/>
  <c r="D49" i="5"/>
  <c r="D16" i="5" s="1"/>
  <c r="D76" i="104" s="1"/>
  <c r="C61" i="5"/>
  <c r="C28" i="5" s="1"/>
  <c r="C88" i="104" s="1"/>
  <c r="C115" i="104" s="1"/>
  <c r="D43" i="5"/>
  <c r="D10" i="5" s="1"/>
  <c r="D70" i="104" s="1"/>
  <c r="C60" i="5"/>
  <c r="C27" i="5" s="1"/>
  <c r="C87" i="104" s="1"/>
  <c r="C114" i="104" s="1"/>
  <c r="D48" i="5"/>
  <c r="D15" i="5" s="1"/>
  <c r="D75" i="104" s="1"/>
  <c r="C57" i="5"/>
  <c r="C24" i="5" s="1"/>
  <c r="C84" i="104" s="1"/>
  <c r="C111" i="104" s="1"/>
  <c r="C40" i="5"/>
  <c r="C7" i="5" s="1"/>
  <c r="C67" i="104" s="1"/>
  <c r="C94" i="104" s="1"/>
  <c r="D46" i="5"/>
  <c r="D13" i="5" s="1"/>
  <c r="D73" i="104" s="1"/>
  <c r="C43" i="5"/>
  <c r="C10" i="5" s="1"/>
  <c r="C70" i="104" s="1"/>
  <c r="D42" i="5"/>
  <c r="D9" i="5" s="1"/>
  <c r="D69" i="104" s="1"/>
  <c r="D59" i="5"/>
  <c r="D26" i="5" s="1"/>
  <c r="D86" i="104" s="1"/>
  <c r="C44" i="5"/>
  <c r="C11" i="5" s="1"/>
  <c r="C71" i="104" s="1"/>
  <c r="D55" i="5"/>
  <c r="D22" i="5" s="1"/>
  <c r="D82" i="104" s="1"/>
  <c r="C56" i="5"/>
  <c r="C23" i="5" s="1"/>
  <c r="C83" i="104" s="1"/>
  <c r="C110" i="104" s="1"/>
  <c r="D54" i="5"/>
  <c r="D21" i="5" s="1"/>
  <c r="D81" i="104" s="1"/>
  <c r="C46" i="5"/>
  <c r="C13" i="5" s="1"/>
  <c r="C73" i="104" s="1"/>
  <c r="D47" i="5"/>
  <c r="D14" i="5" s="1"/>
  <c r="D74" i="104" s="1"/>
  <c r="C48" i="5"/>
  <c r="C15" i="5" s="1"/>
  <c r="C75" i="104" s="1"/>
  <c r="C102" i="104" s="1"/>
  <c r="D60" i="5"/>
  <c r="D27" i="5" s="1"/>
  <c r="D87" i="104" s="1"/>
  <c r="C49" i="5"/>
  <c r="C16" i="5" s="1"/>
  <c r="C76" i="104" s="1"/>
  <c r="C54" i="5"/>
  <c r="C21" i="5" s="1"/>
  <c r="C81" i="104" s="1"/>
  <c r="D58" i="5"/>
  <c r="D25" i="5" s="1"/>
  <c r="D85" i="104" s="1"/>
  <c r="G30" i="5"/>
  <c r="E114" i="104"/>
  <c r="B69" i="104"/>
  <c r="B96" i="104" s="1"/>
  <c r="B71" i="104"/>
  <c r="B98" i="104" s="1"/>
  <c r="B70" i="104"/>
  <c r="B97" i="104" s="1"/>
  <c r="B72" i="104"/>
  <c r="B99" i="104" s="1"/>
  <c r="B84" i="104"/>
  <c r="B111" i="104" s="1"/>
  <c r="B67" i="104"/>
  <c r="B88" i="104"/>
  <c r="B115" i="104" s="1"/>
  <c r="B81" i="104"/>
  <c r="B108" i="104" s="1"/>
  <c r="B86" i="104"/>
  <c r="B113" i="104" s="1"/>
  <c r="B80" i="104"/>
  <c r="B107" i="104" s="1"/>
  <c r="B83" i="104"/>
  <c r="B110" i="104" s="1"/>
  <c r="B79" i="104"/>
  <c r="B106" i="104" s="1"/>
  <c r="B78" i="104"/>
  <c r="B105" i="104" s="1"/>
  <c r="B68" i="104"/>
  <c r="B73" i="104"/>
  <c r="B76" i="104"/>
  <c r="B77" i="104"/>
  <c r="B104" i="104" s="1"/>
  <c r="B82" i="104"/>
  <c r="B109" i="104" s="1"/>
  <c r="B74" i="104"/>
  <c r="B101" i="104" s="1"/>
  <c r="B66" i="104"/>
  <c r="B75" i="104"/>
  <c r="B102" i="104" s="1"/>
  <c r="H30" i="5"/>
  <c r="G39" i="5"/>
  <c r="G6" i="5" s="1"/>
  <c r="G56" i="5"/>
  <c r="G23" i="5" s="1"/>
  <c r="G57" i="5"/>
  <c r="G24" i="5" s="1"/>
  <c r="G41" i="5"/>
  <c r="G8" i="5" s="1"/>
  <c r="G61" i="5"/>
  <c r="G28" i="5" s="1"/>
  <c r="G46" i="5"/>
  <c r="G13" i="5" s="1"/>
  <c r="G42" i="5"/>
  <c r="G9" i="5" s="1"/>
  <c r="G40" i="5"/>
  <c r="G7" i="5" s="1"/>
  <c r="G43" i="5"/>
  <c r="G10" i="5" s="1"/>
  <c r="G53" i="5"/>
  <c r="G20" i="5" s="1"/>
  <c r="G51" i="5"/>
  <c r="G18" i="5" s="1"/>
  <c r="G58" i="5"/>
  <c r="G25" i="5" s="1"/>
  <c r="G45" i="5"/>
  <c r="G12" i="5" s="1"/>
  <c r="G47" i="5"/>
  <c r="G14" i="5" s="1"/>
  <c r="G54" i="5"/>
  <c r="G21" i="5" s="1"/>
  <c r="G48" i="5"/>
  <c r="G15" i="5" s="1"/>
  <c r="G55" i="5"/>
  <c r="G22" i="5" s="1"/>
  <c r="G49" i="5"/>
  <c r="G16" i="5" s="1"/>
  <c r="G59" i="5"/>
  <c r="G26" i="5" s="1"/>
  <c r="G50" i="5"/>
  <c r="G17" i="5" s="1"/>
  <c r="G60" i="5"/>
  <c r="G27" i="5" s="1"/>
  <c r="G44" i="5"/>
  <c r="G11" i="5" s="1"/>
  <c r="G52" i="5"/>
  <c r="G19" i="5" s="1"/>
  <c r="B87" i="104"/>
  <c r="B114" i="104" s="1"/>
  <c r="E100" i="104"/>
  <c r="E113" i="104"/>
  <c r="E93" i="104"/>
  <c r="E98" i="104"/>
  <c r="E115" i="104"/>
  <c r="E111" i="104"/>
  <c r="E112" i="104"/>
  <c r="E95" i="104"/>
  <c r="E109" i="104"/>
  <c r="E110" i="104"/>
  <c r="E96" i="104"/>
  <c r="E97" i="104"/>
  <c r="E102" i="104"/>
  <c r="E108" i="104"/>
  <c r="E99" i="104"/>
  <c r="E106" i="104"/>
  <c r="E94" i="104"/>
  <c r="E103" i="104"/>
  <c r="E104" i="104"/>
  <c r="E101" i="104"/>
  <c r="E105" i="104"/>
  <c r="E107" i="104"/>
  <c r="H29" i="4" l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/>
  <c r="Z30" i="5"/>
  <c r="Z63" i="5"/>
  <c r="D111" i="104"/>
  <c r="D95" i="104"/>
  <c r="D98" i="104"/>
  <c r="D99" i="104"/>
  <c r="D101" i="104"/>
  <c r="D109" i="104"/>
  <c r="C97" i="104"/>
  <c r="C103" i="104"/>
  <c r="C95" i="104"/>
  <c r="E12" i="5"/>
  <c r="B44" i="104" s="1"/>
  <c r="E19" i="5"/>
  <c r="B51" i="104" s="1"/>
  <c r="E6" i="5"/>
  <c r="B38" i="104" s="1"/>
  <c r="E16" i="5"/>
  <c r="B48" i="104" s="1"/>
  <c r="E8" i="5"/>
  <c r="B40" i="104" s="1"/>
  <c r="E20" i="5"/>
  <c r="B52" i="104" s="1"/>
  <c r="E22" i="5"/>
  <c r="B54" i="104" s="1"/>
  <c r="E18" i="5"/>
  <c r="B50" i="104" s="1"/>
  <c r="E13" i="5"/>
  <c r="B45" i="104" s="1"/>
  <c r="E10" i="5"/>
  <c r="B42" i="104" s="1"/>
  <c r="D94" i="104"/>
  <c r="C100" i="104"/>
  <c r="E28" i="5"/>
  <c r="B60" i="104" s="1"/>
  <c r="E7" i="5"/>
  <c r="B39" i="104" s="1"/>
  <c r="E24" i="5"/>
  <c r="B56" i="104" s="1"/>
  <c r="E9" i="5"/>
  <c r="B41" i="104" s="1"/>
  <c r="E17" i="5"/>
  <c r="B49" i="104" s="1"/>
  <c r="E23" i="5"/>
  <c r="B55" i="104" s="1"/>
  <c r="D104" i="104"/>
  <c r="E26" i="5"/>
  <c r="B58" i="104" s="1"/>
  <c r="D112" i="104"/>
  <c r="E27" i="5"/>
  <c r="B59" i="104" s="1"/>
  <c r="D107" i="104"/>
  <c r="E11" i="5"/>
  <c r="B43" i="104" s="1"/>
  <c r="C93" i="104"/>
  <c r="C108" i="104"/>
  <c r="E21" i="5"/>
  <c r="B53" i="104" s="1"/>
  <c r="D105" i="104"/>
  <c r="C98" i="104"/>
  <c r="E15" i="5"/>
  <c r="B47" i="104" s="1"/>
  <c r="E14" i="5"/>
  <c r="B46" i="104" s="1"/>
  <c r="D97" i="104"/>
  <c r="D108" i="104"/>
  <c r="C112" i="104"/>
  <c r="D103" i="104"/>
  <c r="D110" i="104"/>
  <c r="D114" i="104"/>
  <c r="D113" i="104"/>
  <c r="E25" i="5"/>
  <c r="B57" i="104" s="1"/>
  <c r="D96" i="104"/>
  <c r="D100" i="104"/>
  <c r="D93" i="104"/>
  <c r="D115" i="104"/>
  <c r="D106" i="104"/>
  <c r="D102" i="104"/>
  <c r="B103" i="104"/>
  <c r="B94" i="104"/>
  <c r="B100" i="104"/>
  <c r="B95" i="104"/>
  <c r="B93" i="104"/>
  <c r="F70" i="104"/>
  <c r="F77" i="104"/>
  <c r="F67" i="104"/>
  <c r="F86" i="104"/>
  <c r="F69" i="104"/>
  <c r="F76" i="104"/>
  <c r="F103" i="104" s="1"/>
  <c r="F73" i="104"/>
  <c r="F82" i="104"/>
  <c r="F88" i="104"/>
  <c r="F75" i="104"/>
  <c r="F68" i="104"/>
  <c r="F81" i="104"/>
  <c r="F84" i="104"/>
  <c r="F74" i="104"/>
  <c r="F83" i="104"/>
  <c r="F87" i="104"/>
  <c r="F72" i="104"/>
  <c r="F66" i="104"/>
  <c r="F85" i="104"/>
  <c r="F79" i="104"/>
  <c r="F78" i="104"/>
  <c r="F71" i="104"/>
  <c r="F80" i="104"/>
  <c r="H39" i="5"/>
  <c r="H6" i="5" s="1"/>
  <c r="G66" i="104" s="1"/>
  <c r="H42" i="5"/>
  <c r="H9" i="5" s="1"/>
  <c r="G69" i="104" s="1"/>
  <c r="H43" i="5"/>
  <c r="H10" i="5" s="1"/>
  <c r="G70" i="104" s="1"/>
  <c r="H44" i="5"/>
  <c r="H11" i="5" s="1"/>
  <c r="G71" i="104" s="1"/>
  <c r="H51" i="5"/>
  <c r="H18" i="5" s="1"/>
  <c r="G78" i="104" s="1"/>
  <c r="H54" i="5"/>
  <c r="H21" i="5" s="1"/>
  <c r="G81" i="104" s="1"/>
  <c r="H50" i="5"/>
  <c r="H17" i="5" s="1"/>
  <c r="G77" i="104" s="1"/>
  <c r="H53" i="5"/>
  <c r="H20" i="5" s="1"/>
  <c r="G80" i="104" s="1"/>
  <c r="H48" i="5"/>
  <c r="H15" i="5" s="1"/>
  <c r="G75" i="104" s="1"/>
  <c r="H49" i="5"/>
  <c r="H16" i="5" s="1"/>
  <c r="G76" i="104" s="1"/>
  <c r="H60" i="5"/>
  <c r="H27" i="5" s="1"/>
  <c r="G87" i="104" s="1"/>
  <c r="H55" i="5"/>
  <c r="H22" i="5" s="1"/>
  <c r="G82" i="104" s="1"/>
  <c r="H59" i="5"/>
  <c r="H26" i="5" s="1"/>
  <c r="G86" i="104" s="1"/>
  <c r="H57" i="5"/>
  <c r="H24" i="5" s="1"/>
  <c r="G84" i="104" s="1"/>
  <c r="H47" i="5"/>
  <c r="H14" i="5" s="1"/>
  <c r="G74" i="104" s="1"/>
  <c r="H52" i="5"/>
  <c r="H19" i="5" s="1"/>
  <c r="G79" i="104" s="1"/>
  <c r="H46" i="5"/>
  <c r="H13" i="5" s="1"/>
  <c r="G73" i="104" s="1"/>
  <c r="H40" i="5"/>
  <c r="H7" i="5" s="1"/>
  <c r="G67" i="104" s="1"/>
  <c r="H56" i="5"/>
  <c r="H23" i="5" s="1"/>
  <c r="G83" i="104" s="1"/>
  <c r="H45" i="5"/>
  <c r="H12" i="5" s="1"/>
  <c r="G72" i="104" s="1"/>
  <c r="H61" i="5"/>
  <c r="H28" i="5" s="1"/>
  <c r="G88" i="104" s="1"/>
  <c r="H41" i="5"/>
  <c r="H8" i="5" s="1"/>
  <c r="G68" i="104" s="1"/>
  <c r="H58" i="5"/>
  <c r="H25" i="5" s="1"/>
  <c r="G85" i="104" s="1"/>
  <c r="K30" i="5" l="1"/>
  <c r="Z40" i="5"/>
  <c r="Z7" i="5" s="1"/>
  <c r="Z46" i="5"/>
  <c r="Z13" i="5" s="1"/>
  <c r="Z52" i="5"/>
  <c r="Z19" i="5" s="1"/>
  <c r="Z41" i="5"/>
  <c r="Z8" i="5" s="1"/>
  <c r="Z47" i="5"/>
  <c r="Z14" i="5" s="1"/>
  <c r="Z53" i="5"/>
  <c r="Z20" i="5" s="1"/>
  <c r="Z57" i="5"/>
  <c r="Z24" i="5" s="1"/>
  <c r="Z45" i="5"/>
  <c r="Z12" i="5" s="1"/>
  <c r="Z58" i="5"/>
  <c r="Z25" i="5" s="1"/>
  <c r="Z42" i="5"/>
  <c r="Z9" i="5" s="1"/>
  <c r="Z48" i="5"/>
  <c r="Z15" i="5" s="1"/>
  <c r="Z54" i="5"/>
  <c r="Z21" i="5" s="1"/>
  <c r="Z51" i="5"/>
  <c r="Z18" i="5" s="1"/>
  <c r="Z43" i="5"/>
  <c r="Z10" i="5" s="1"/>
  <c r="Z49" i="5"/>
  <c r="Z16" i="5" s="1"/>
  <c r="Z55" i="5"/>
  <c r="Z22" i="5" s="1"/>
  <c r="Z59" i="5"/>
  <c r="Z26" i="5" s="1"/>
  <c r="Z39" i="5"/>
  <c r="Z6" i="5" s="1"/>
  <c r="Z60" i="5"/>
  <c r="Z27" i="5" s="1"/>
  <c r="Z44" i="5"/>
  <c r="Z11" i="5" s="1"/>
  <c r="Z50" i="5"/>
  <c r="Z17" i="5" s="1"/>
  <c r="Z56" i="5"/>
  <c r="Z23" i="5" s="1"/>
  <c r="Z61" i="5"/>
  <c r="Z28" i="5" s="1"/>
  <c r="U29" i="4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F29" i="4" s="1"/>
  <c r="AG29" i="4" s="1"/>
  <c r="AH29" i="4" s="1"/>
  <c r="AI29" i="4" s="1"/>
  <c r="AJ29" i="4" s="1"/>
  <c r="AK29" i="4" s="1"/>
  <c r="AL29" i="4" s="1"/>
  <c r="AM29" i="4" s="1"/>
  <c r="AN29" i="4" s="1"/>
  <c r="AO29" i="4" s="1"/>
  <c r="AP29" i="4" s="1"/>
  <c r="AQ29" i="4" s="1"/>
  <c r="AR29" i="4" s="1"/>
  <c r="AA30" i="5"/>
  <c r="AA63" i="5"/>
  <c r="C46" i="104"/>
  <c r="C52" i="104"/>
  <c r="C49" i="104"/>
  <c r="C58" i="104"/>
  <c r="C50" i="104"/>
  <c r="C42" i="104"/>
  <c r="C47" i="104"/>
  <c r="C40" i="104"/>
  <c r="C44" i="104"/>
  <c r="C56" i="104"/>
  <c r="C53" i="104"/>
  <c r="C55" i="104"/>
  <c r="C43" i="104"/>
  <c r="C59" i="104"/>
  <c r="C51" i="104"/>
  <c r="C54" i="104"/>
  <c r="C39" i="104"/>
  <c r="C41" i="104"/>
  <c r="C38" i="104"/>
  <c r="C45" i="104"/>
  <c r="C48" i="104"/>
  <c r="C57" i="104"/>
  <c r="C60" i="104"/>
  <c r="F101" i="104"/>
  <c r="F109" i="104"/>
  <c r="F100" i="104"/>
  <c r="K63" i="5"/>
  <c r="K58" i="5" s="1"/>
  <c r="K25" i="5" s="1"/>
  <c r="L63" i="5"/>
  <c r="G110" i="104"/>
  <c r="G108" i="104"/>
  <c r="G105" i="104"/>
  <c r="G100" i="104"/>
  <c r="G106" i="104"/>
  <c r="G98" i="104"/>
  <c r="G101" i="104"/>
  <c r="G97" i="104"/>
  <c r="G96" i="104"/>
  <c r="G113" i="104"/>
  <c r="G93" i="104"/>
  <c r="G109" i="104"/>
  <c r="G111" i="104"/>
  <c r="G112" i="104"/>
  <c r="G114" i="104"/>
  <c r="G94" i="104"/>
  <c r="G95" i="104"/>
  <c r="G103" i="104"/>
  <c r="G115" i="104"/>
  <c r="G102" i="104"/>
  <c r="G99" i="104"/>
  <c r="G107" i="104"/>
  <c r="G104" i="104"/>
  <c r="L30" i="5"/>
  <c r="F107" i="104"/>
  <c r="F106" i="104"/>
  <c r="F93" i="104"/>
  <c r="F115" i="104"/>
  <c r="F113" i="104"/>
  <c r="F98" i="104"/>
  <c r="F99" i="104"/>
  <c r="F94" i="104"/>
  <c r="F104" i="104"/>
  <c r="F112" i="104"/>
  <c r="F96" i="104"/>
  <c r="I10" i="5"/>
  <c r="I15" i="5"/>
  <c r="I25" i="5"/>
  <c r="I27" i="5"/>
  <c r="I18" i="5"/>
  <c r="I13" i="5"/>
  <c r="I8" i="5"/>
  <c r="I9" i="5"/>
  <c r="I21" i="5"/>
  <c r="I23" i="5"/>
  <c r="F95" i="104"/>
  <c r="F114" i="104"/>
  <c r="F111" i="104"/>
  <c r="F102" i="104"/>
  <c r="F105" i="104"/>
  <c r="F110" i="104"/>
  <c r="F108" i="104"/>
  <c r="F97" i="104"/>
  <c r="BO63" i="5" l="1"/>
  <c r="BO30" i="5"/>
  <c r="AA39" i="5"/>
  <c r="AA6" i="5" s="1"/>
  <c r="AB6" i="5" s="1"/>
  <c r="L38" i="104" s="1"/>
  <c r="AA45" i="5"/>
  <c r="AA12" i="5" s="1"/>
  <c r="AB12" i="5" s="1"/>
  <c r="L44" i="104" s="1"/>
  <c r="AA51" i="5"/>
  <c r="AA18" i="5" s="1"/>
  <c r="AB18" i="5" s="1"/>
  <c r="L50" i="104" s="1"/>
  <c r="AA57" i="5"/>
  <c r="AA24" i="5" s="1"/>
  <c r="AB24" i="5" s="1"/>
  <c r="L56" i="104" s="1"/>
  <c r="AA60" i="5"/>
  <c r="AA27" i="5" s="1"/>
  <c r="AB27" i="5" s="1"/>
  <c r="L59" i="104" s="1"/>
  <c r="AA40" i="5"/>
  <c r="AA7" i="5" s="1"/>
  <c r="AB7" i="5" s="1"/>
  <c r="L39" i="104" s="1"/>
  <c r="AA46" i="5"/>
  <c r="AA13" i="5" s="1"/>
  <c r="AB13" i="5" s="1"/>
  <c r="L45" i="104" s="1"/>
  <c r="AA52" i="5"/>
  <c r="AA19" i="5" s="1"/>
  <c r="AB19" i="5" s="1"/>
  <c r="L51" i="104" s="1"/>
  <c r="AA61" i="5"/>
  <c r="AA28" i="5" s="1"/>
  <c r="AB28" i="5" s="1"/>
  <c r="L60" i="104" s="1"/>
  <c r="AA59" i="5"/>
  <c r="AA26" i="5" s="1"/>
  <c r="AB26" i="5" s="1"/>
  <c r="L58" i="104" s="1"/>
  <c r="AA41" i="5"/>
  <c r="AA8" i="5" s="1"/>
  <c r="AB8" i="5" s="1"/>
  <c r="L40" i="104" s="1"/>
  <c r="AA47" i="5"/>
  <c r="AA14" i="5" s="1"/>
  <c r="AB14" i="5" s="1"/>
  <c r="L46" i="104" s="1"/>
  <c r="AA53" i="5"/>
  <c r="AA20" i="5" s="1"/>
  <c r="AB20" i="5" s="1"/>
  <c r="L52" i="104" s="1"/>
  <c r="AA42" i="5"/>
  <c r="AA9" i="5" s="1"/>
  <c r="AB9" i="5" s="1"/>
  <c r="L41" i="104" s="1"/>
  <c r="AA48" i="5"/>
  <c r="AA15" i="5" s="1"/>
  <c r="AB15" i="5" s="1"/>
  <c r="L47" i="104" s="1"/>
  <c r="AA54" i="5"/>
  <c r="AA21" i="5" s="1"/>
  <c r="AB21" i="5" s="1"/>
  <c r="L53" i="104" s="1"/>
  <c r="AA43" i="5"/>
  <c r="AA10" i="5" s="1"/>
  <c r="AB10" i="5" s="1"/>
  <c r="L42" i="104" s="1"/>
  <c r="AA49" i="5"/>
  <c r="AA16" i="5" s="1"/>
  <c r="AB16" i="5" s="1"/>
  <c r="L48" i="104" s="1"/>
  <c r="AA55" i="5"/>
  <c r="AA22" i="5" s="1"/>
  <c r="AB22" i="5" s="1"/>
  <c r="L54" i="104" s="1"/>
  <c r="AA58" i="5"/>
  <c r="AA25" i="5" s="1"/>
  <c r="AB25" i="5" s="1"/>
  <c r="L57" i="104" s="1"/>
  <c r="AA44" i="5"/>
  <c r="AA11" i="5" s="1"/>
  <c r="AB11" i="5" s="1"/>
  <c r="L43" i="104" s="1"/>
  <c r="AA50" i="5"/>
  <c r="AA17" i="5" s="1"/>
  <c r="AB17" i="5" s="1"/>
  <c r="L49" i="104" s="1"/>
  <c r="AA56" i="5"/>
  <c r="AA23" i="5" s="1"/>
  <c r="AB23" i="5" s="1"/>
  <c r="L55" i="104" s="1"/>
  <c r="K55" i="5"/>
  <c r="K22" i="5" s="1"/>
  <c r="H82" i="104" s="1"/>
  <c r="K44" i="5"/>
  <c r="K11" i="5" s="1"/>
  <c r="H71" i="104" s="1"/>
  <c r="K57" i="5"/>
  <c r="K24" i="5" s="1"/>
  <c r="H84" i="104" s="1"/>
  <c r="K59" i="5"/>
  <c r="K26" i="5" s="1"/>
  <c r="H86" i="104" s="1"/>
  <c r="K47" i="5"/>
  <c r="K14" i="5" s="1"/>
  <c r="H74" i="104" s="1"/>
  <c r="K39" i="5"/>
  <c r="K6" i="5" s="1"/>
  <c r="K42" i="5"/>
  <c r="K9" i="5" s="1"/>
  <c r="K41" i="5"/>
  <c r="K8" i="5" s="1"/>
  <c r="K46" i="5"/>
  <c r="K13" i="5" s="1"/>
  <c r="K43" i="5"/>
  <c r="K10" i="5" s="1"/>
  <c r="K60" i="5"/>
  <c r="K27" i="5" s="1"/>
  <c r="K50" i="5"/>
  <c r="K17" i="5" s="1"/>
  <c r="K40" i="5"/>
  <c r="K7" i="5" s="1"/>
  <c r="K48" i="5"/>
  <c r="K15" i="5" s="1"/>
  <c r="K49" i="5"/>
  <c r="K16" i="5" s="1"/>
  <c r="K45" i="5"/>
  <c r="K12" i="5" s="1"/>
  <c r="K53" i="5"/>
  <c r="K20" i="5" s="1"/>
  <c r="K56" i="5"/>
  <c r="K23" i="5" s="1"/>
  <c r="K54" i="5"/>
  <c r="K21" i="5" s="1"/>
  <c r="K51" i="5"/>
  <c r="K18" i="5" s="1"/>
  <c r="K61" i="5"/>
  <c r="K28" i="5" s="1"/>
  <c r="K52" i="5"/>
  <c r="K19" i="5" s="1"/>
  <c r="H85" i="104"/>
  <c r="L48" i="5"/>
  <c r="L15" i="5" s="1"/>
  <c r="I75" i="104" s="1"/>
  <c r="L49" i="5"/>
  <c r="L16" i="5" s="1"/>
  <c r="I76" i="104" s="1"/>
  <c r="L47" i="5"/>
  <c r="L14" i="5" s="1"/>
  <c r="L60" i="5"/>
  <c r="L27" i="5" s="1"/>
  <c r="I87" i="104" s="1"/>
  <c r="L58" i="5"/>
  <c r="L25" i="5" s="1"/>
  <c r="I85" i="104" s="1"/>
  <c r="L50" i="5"/>
  <c r="L17" i="5" s="1"/>
  <c r="L41" i="5"/>
  <c r="L8" i="5" s="1"/>
  <c r="L46" i="5"/>
  <c r="L13" i="5" s="1"/>
  <c r="L53" i="5"/>
  <c r="L20" i="5" s="1"/>
  <c r="I80" i="104" s="1"/>
  <c r="L51" i="5"/>
  <c r="L18" i="5" s="1"/>
  <c r="L59" i="5"/>
  <c r="L26" i="5" s="1"/>
  <c r="I86" i="104" s="1"/>
  <c r="L52" i="5"/>
  <c r="L19" i="5" s="1"/>
  <c r="I79" i="104" s="1"/>
  <c r="L57" i="5"/>
  <c r="L24" i="5" s="1"/>
  <c r="L43" i="5"/>
  <c r="L10" i="5" s="1"/>
  <c r="I70" i="104" s="1"/>
  <c r="L42" i="5"/>
  <c r="L9" i="5" s="1"/>
  <c r="I69" i="104" s="1"/>
  <c r="L39" i="5"/>
  <c r="L6" i="5" s="1"/>
  <c r="I66" i="104" s="1"/>
  <c r="L45" i="5"/>
  <c r="L12" i="5" s="1"/>
  <c r="L56" i="5"/>
  <c r="L23" i="5" s="1"/>
  <c r="I83" i="104" s="1"/>
  <c r="L55" i="5"/>
  <c r="L22" i="5" s="1"/>
  <c r="L61" i="5"/>
  <c r="L28" i="5" s="1"/>
  <c r="L44" i="5"/>
  <c r="L11" i="5" s="1"/>
  <c r="L40" i="5"/>
  <c r="L7" i="5" s="1"/>
  <c r="L54" i="5"/>
  <c r="L21" i="5" s="1"/>
  <c r="I24" i="5"/>
  <c r="J24" i="5" s="1"/>
  <c r="D41" i="104"/>
  <c r="J9" i="5"/>
  <c r="D40" i="104"/>
  <c r="J8" i="5"/>
  <c r="D50" i="104"/>
  <c r="J18" i="5"/>
  <c r="I6" i="5"/>
  <c r="I12" i="5"/>
  <c r="D55" i="104"/>
  <c r="J23" i="5"/>
  <c r="D47" i="104"/>
  <c r="J15" i="5"/>
  <c r="I16" i="5"/>
  <c r="I19" i="5"/>
  <c r="I17" i="5"/>
  <c r="I11" i="5"/>
  <c r="D42" i="104"/>
  <c r="J10" i="5"/>
  <c r="D10" i="104" s="1"/>
  <c r="I14" i="5"/>
  <c r="I26" i="5"/>
  <c r="D45" i="104"/>
  <c r="J13" i="5"/>
  <c r="I28" i="5"/>
  <c r="I7" i="5"/>
  <c r="D53" i="104"/>
  <c r="J21" i="5"/>
  <c r="D59" i="104"/>
  <c r="J27" i="5"/>
  <c r="I20" i="5"/>
  <c r="D57" i="104"/>
  <c r="J25" i="5"/>
  <c r="I22" i="5"/>
  <c r="BO39" i="5" l="1"/>
  <c r="BO6" i="5" s="1"/>
  <c r="BO61" i="5"/>
  <c r="BO28" i="5" s="1"/>
  <c r="BO49" i="5"/>
  <c r="BO16" i="5" s="1"/>
  <c r="BO50" i="5"/>
  <c r="BO17" i="5" s="1"/>
  <c r="BO47" i="5"/>
  <c r="BO14" i="5" s="1"/>
  <c r="BO58" i="5"/>
  <c r="BO25" i="5" s="1"/>
  <c r="BO42" i="5"/>
  <c r="BO9" i="5" s="1"/>
  <c r="BO41" i="5"/>
  <c r="BO8" i="5" s="1"/>
  <c r="BO40" i="5"/>
  <c r="BO7" i="5" s="1"/>
  <c r="BO46" i="5"/>
  <c r="BO13" i="5" s="1"/>
  <c r="BO59" i="5"/>
  <c r="BO26" i="5" s="1"/>
  <c r="BO57" i="5"/>
  <c r="BO24" i="5" s="1"/>
  <c r="BO45" i="5"/>
  <c r="BO12" i="5" s="1"/>
  <c r="BO56" i="5"/>
  <c r="BO23" i="5" s="1"/>
  <c r="BO44" i="5"/>
  <c r="BO11" i="5" s="1"/>
  <c r="BO55" i="5"/>
  <c r="BO22" i="5" s="1"/>
  <c r="BO43" i="5"/>
  <c r="BO10" i="5" s="1"/>
  <c r="BO60" i="5"/>
  <c r="BO27" i="5" s="1"/>
  <c r="BO54" i="5"/>
  <c r="BO21" i="5" s="1"/>
  <c r="BO53" i="5"/>
  <c r="BO20" i="5" s="1"/>
  <c r="BO48" i="5"/>
  <c r="BO15" i="5" s="1"/>
  <c r="BO52" i="5"/>
  <c r="BO19" i="5" s="1"/>
  <c r="BO51" i="5"/>
  <c r="BO18" i="5" s="1"/>
  <c r="M43" i="104"/>
  <c r="M57" i="104"/>
  <c r="M39" i="104"/>
  <c r="M59" i="104"/>
  <c r="M54" i="104"/>
  <c r="M56" i="104"/>
  <c r="M47" i="104"/>
  <c r="M44" i="104"/>
  <c r="M48" i="104"/>
  <c r="M52" i="104"/>
  <c r="M41" i="104"/>
  <c r="M38" i="104"/>
  <c r="M55" i="104"/>
  <c r="M40" i="104"/>
  <c r="M49" i="104"/>
  <c r="M58" i="104"/>
  <c r="M60" i="104"/>
  <c r="M51" i="104"/>
  <c r="M45" i="104"/>
  <c r="M42" i="104"/>
  <c r="M53" i="104"/>
  <c r="M46" i="104"/>
  <c r="M50" i="104"/>
  <c r="H83" i="104"/>
  <c r="H66" i="104"/>
  <c r="H80" i="104"/>
  <c r="H72" i="104"/>
  <c r="H76" i="104"/>
  <c r="H75" i="104"/>
  <c r="H67" i="104"/>
  <c r="H77" i="104"/>
  <c r="H87" i="104"/>
  <c r="H79" i="104"/>
  <c r="H70" i="104"/>
  <c r="H88" i="104"/>
  <c r="H73" i="104"/>
  <c r="H78" i="104"/>
  <c r="H68" i="104"/>
  <c r="H81" i="104"/>
  <c r="H69" i="104"/>
  <c r="M63" i="5"/>
  <c r="M44" i="5" s="1"/>
  <c r="M11" i="5" s="1"/>
  <c r="J71" i="104" s="1"/>
  <c r="M30" i="5"/>
  <c r="I77" i="104"/>
  <c r="I72" i="104"/>
  <c r="I68" i="104"/>
  <c r="I74" i="104"/>
  <c r="I84" i="104"/>
  <c r="I82" i="104"/>
  <c r="I81" i="104"/>
  <c r="I67" i="104"/>
  <c r="I78" i="104"/>
  <c r="I71" i="104"/>
  <c r="I88" i="104"/>
  <c r="I73" i="104"/>
  <c r="D56" i="104"/>
  <c r="D25" i="104"/>
  <c r="D23" i="104"/>
  <c r="D38" i="104"/>
  <c r="J6" i="5"/>
  <c r="D52" i="104"/>
  <c r="J20" i="5"/>
  <c r="D51" i="104"/>
  <c r="J19" i="5"/>
  <c r="D39" i="104"/>
  <c r="J7" i="5"/>
  <c r="D58" i="104"/>
  <c r="J26" i="5"/>
  <c r="D46" i="104"/>
  <c r="J14" i="5"/>
  <c r="J16" i="5"/>
  <c r="D48" i="104"/>
  <c r="D27" i="104"/>
  <c r="D60" i="104"/>
  <c r="J28" i="5"/>
  <c r="D43" i="104"/>
  <c r="J11" i="5"/>
  <c r="D44" i="104"/>
  <c r="J12" i="5"/>
  <c r="D18" i="104"/>
  <c r="D13" i="104"/>
  <c r="D21" i="104"/>
  <c r="D49" i="104"/>
  <c r="J17" i="5"/>
  <c r="D15" i="104"/>
  <c r="D8" i="104"/>
  <c r="D9" i="104"/>
  <c r="D54" i="104"/>
  <c r="J22" i="5"/>
  <c r="D24" i="104"/>
  <c r="N63" i="5" l="1"/>
  <c r="N30" i="5"/>
  <c r="M59" i="5"/>
  <c r="M26" i="5" s="1"/>
  <c r="M48" i="5"/>
  <c r="M15" i="5" s="1"/>
  <c r="J75" i="104" s="1"/>
  <c r="M43" i="5"/>
  <c r="M10" i="5" s="1"/>
  <c r="J70" i="104" s="1"/>
  <c r="M55" i="5"/>
  <c r="M22" i="5" s="1"/>
  <c r="J82" i="104" s="1"/>
  <c r="M46" i="5"/>
  <c r="M13" i="5" s="1"/>
  <c r="J73" i="104" s="1"/>
  <c r="M61" i="5"/>
  <c r="M28" i="5" s="1"/>
  <c r="J88" i="104" s="1"/>
  <c r="M39" i="5"/>
  <c r="M6" i="5" s="1"/>
  <c r="J66" i="104" s="1"/>
  <c r="M41" i="5"/>
  <c r="M8" i="5" s="1"/>
  <c r="J68" i="104" s="1"/>
  <c r="I106" i="104"/>
  <c r="M58" i="5"/>
  <c r="M25" i="5" s="1"/>
  <c r="J85" i="104" s="1"/>
  <c r="M60" i="5"/>
  <c r="M27" i="5" s="1"/>
  <c r="J87" i="104" s="1"/>
  <c r="M42" i="5"/>
  <c r="M9" i="5" s="1"/>
  <c r="M57" i="5"/>
  <c r="M24" i="5" s="1"/>
  <c r="J84" i="104" s="1"/>
  <c r="M49" i="5"/>
  <c r="M16" i="5" s="1"/>
  <c r="J76" i="104" s="1"/>
  <c r="I111" i="104"/>
  <c r="I109" i="104"/>
  <c r="I101" i="104"/>
  <c r="I103" i="104"/>
  <c r="I97" i="104"/>
  <c r="I96" i="104"/>
  <c r="I99" i="104"/>
  <c r="I114" i="104"/>
  <c r="I115" i="104"/>
  <c r="I104" i="104"/>
  <c r="I107" i="104"/>
  <c r="I102" i="104"/>
  <c r="I98" i="104"/>
  <c r="I112" i="104"/>
  <c r="I110" i="104"/>
  <c r="I105" i="104"/>
  <c r="I94" i="104"/>
  <c r="I113" i="104"/>
  <c r="I108" i="104"/>
  <c r="M52" i="5"/>
  <c r="M19" i="5" s="1"/>
  <c r="J79" i="104" s="1"/>
  <c r="M50" i="5"/>
  <c r="M17" i="5" s="1"/>
  <c r="J77" i="104" s="1"/>
  <c r="M56" i="5"/>
  <c r="M23" i="5" s="1"/>
  <c r="J83" i="104" s="1"/>
  <c r="H104" i="104"/>
  <c r="H114" i="104"/>
  <c r="H93" i="104"/>
  <c r="H102" i="104"/>
  <c r="H112" i="104"/>
  <c r="H99" i="104"/>
  <c r="H105" i="104"/>
  <c r="M51" i="5"/>
  <c r="M18" i="5" s="1"/>
  <c r="J78" i="104" s="1"/>
  <c r="H97" i="104"/>
  <c r="H100" i="104"/>
  <c r="M47" i="5"/>
  <c r="M14" i="5" s="1"/>
  <c r="J74" i="104" s="1"/>
  <c r="H108" i="104"/>
  <c r="H95" i="104"/>
  <c r="H94" i="104"/>
  <c r="H113" i="104"/>
  <c r="H106" i="104"/>
  <c r="H110" i="104"/>
  <c r="H107" i="104"/>
  <c r="H96" i="104"/>
  <c r="H103" i="104"/>
  <c r="H115" i="104"/>
  <c r="H98" i="104"/>
  <c r="H109" i="104"/>
  <c r="H101" i="104"/>
  <c r="H111" i="104"/>
  <c r="M45" i="5"/>
  <c r="M12" i="5" s="1"/>
  <c r="M53" i="5"/>
  <c r="M20" i="5" s="1"/>
  <c r="M54" i="5"/>
  <c r="M21" i="5" s="1"/>
  <c r="M40" i="5"/>
  <c r="M7" i="5" s="1"/>
  <c r="I95" i="104"/>
  <c r="I93" i="104"/>
  <c r="I100" i="104"/>
  <c r="E41" i="104"/>
  <c r="E55" i="104"/>
  <c r="E46" i="104"/>
  <c r="E42" i="104"/>
  <c r="E44" i="104"/>
  <c r="D16" i="104"/>
  <c r="E38" i="104"/>
  <c r="E43" i="104"/>
  <c r="D28" i="104"/>
  <c r="E53" i="104"/>
  <c r="E60" i="104"/>
  <c r="D26" i="104"/>
  <c r="E45" i="104"/>
  <c r="E57" i="104"/>
  <c r="E59" i="104"/>
  <c r="E58" i="104"/>
  <c r="D14" i="104"/>
  <c r="D19" i="104"/>
  <c r="D22" i="104"/>
  <c r="E40" i="104"/>
  <c r="E50" i="104"/>
  <c r="D20" i="104"/>
  <c r="E56" i="104"/>
  <c r="D11" i="104"/>
  <c r="D17" i="104"/>
  <c r="D7" i="104"/>
  <c r="E52" i="104"/>
  <c r="E51" i="104"/>
  <c r="E54" i="104"/>
  <c r="E47" i="104"/>
  <c r="E49" i="104"/>
  <c r="D12" i="104"/>
  <c r="E48" i="104"/>
  <c r="E39" i="104"/>
  <c r="D6" i="104"/>
  <c r="J86" i="104" l="1"/>
  <c r="N55" i="5"/>
  <c r="N22" i="5" s="1"/>
  <c r="K82" i="104" s="1"/>
  <c r="N49" i="5"/>
  <c r="N16" i="5" s="1"/>
  <c r="K76" i="104" s="1"/>
  <c r="N46" i="5"/>
  <c r="N13" i="5" s="1"/>
  <c r="K73" i="104" s="1"/>
  <c r="N39" i="5"/>
  <c r="N6" i="5" s="1"/>
  <c r="K66" i="104" s="1"/>
  <c r="N60" i="5"/>
  <c r="N27" i="5" s="1"/>
  <c r="K87" i="104" s="1"/>
  <c r="N54" i="5"/>
  <c r="N21" i="5" s="1"/>
  <c r="K81" i="104" s="1"/>
  <c r="N45" i="5"/>
  <c r="N12" i="5" s="1"/>
  <c r="K72" i="104" s="1"/>
  <c r="N42" i="5"/>
  <c r="N9" i="5" s="1"/>
  <c r="K69" i="104" s="1"/>
  <c r="N59" i="5"/>
  <c r="N26" i="5" s="1"/>
  <c r="K86" i="104" s="1"/>
  <c r="N53" i="5"/>
  <c r="N20" i="5" s="1"/>
  <c r="K80" i="104" s="1"/>
  <c r="N47" i="5"/>
  <c r="N14" i="5" s="1"/>
  <c r="K74" i="104" s="1"/>
  <c r="N41" i="5"/>
  <c r="N8" i="5" s="1"/>
  <c r="K68" i="104" s="1"/>
  <c r="N61" i="5"/>
  <c r="N28" i="5" s="1"/>
  <c r="K88" i="104" s="1"/>
  <c r="N58" i="5"/>
  <c r="N25" i="5" s="1"/>
  <c r="K85" i="104" s="1"/>
  <c r="N52" i="5"/>
  <c r="N19" i="5" s="1"/>
  <c r="K79" i="104" s="1"/>
  <c r="N43" i="5"/>
  <c r="N10" i="5" s="1"/>
  <c r="K70" i="104" s="1"/>
  <c r="N56" i="5"/>
  <c r="N23" i="5" s="1"/>
  <c r="K83" i="104" s="1"/>
  <c r="N51" i="5"/>
  <c r="N18" i="5" s="1"/>
  <c r="K78" i="104" s="1"/>
  <c r="N44" i="5"/>
  <c r="N11" i="5" s="1"/>
  <c r="K71" i="104" s="1"/>
  <c r="N50" i="5"/>
  <c r="N17" i="5" s="1"/>
  <c r="K77" i="104" s="1"/>
  <c r="N40" i="5"/>
  <c r="N7" i="5" s="1"/>
  <c r="K67" i="104" s="1"/>
  <c r="N57" i="5"/>
  <c r="N24" i="5" s="1"/>
  <c r="K84" i="104" s="1"/>
  <c r="N48" i="5"/>
  <c r="N15" i="5" s="1"/>
  <c r="K75" i="104" s="1"/>
  <c r="J69" i="104"/>
  <c r="J67" i="104"/>
  <c r="J81" i="104"/>
  <c r="J80" i="104"/>
  <c r="J72" i="104"/>
  <c r="E24" i="104"/>
  <c r="E22" i="104"/>
  <c r="E23" i="104"/>
  <c r="E20" i="104"/>
  <c r="E21" i="104"/>
  <c r="E11" i="104"/>
  <c r="E19" i="104"/>
  <c r="E15" i="104"/>
  <c r="E16" i="104"/>
  <c r="E14" i="104"/>
  <c r="E9" i="104"/>
  <c r="E12" i="104"/>
  <c r="E27" i="104"/>
  <c r="E10" i="104"/>
  <c r="E7" i="104"/>
  <c r="E25" i="104"/>
  <c r="E18" i="104"/>
  <c r="E6" i="104"/>
  <c r="D32" i="104"/>
  <c r="D30" i="104"/>
  <c r="D31" i="104"/>
  <c r="E8" i="104"/>
  <c r="E17" i="104"/>
  <c r="E13" i="104"/>
  <c r="E26" i="104"/>
  <c r="E28" i="104"/>
  <c r="K97" i="104" l="1"/>
  <c r="K101" i="104"/>
  <c r="K102" i="104"/>
  <c r="K113" i="104"/>
  <c r="K104" i="104"/>
  <c r="K96" i="104"/>
  <c r="K94" i="104"/>
  <c r="K98" i="104"/>
  <c r="K99" i="104"/>
  <c r="K105" i="104"/>
  <c r="K108" i="104"/>
  <c r="K107" i="104"/>
  <c r="K110" i="104"/>
  <c r="K114" i="104"/>
  <c r="K93" i="104"/>
  <c r="K111" i="104"/>
  <c r="K106" i="104"/>
  <c r="K100" i="104"/>
  <c r="K112" i="104"/>
  <c r="K103" i="104"/>
  <c r="K109" i="104"/>
  <c r="K115" i="104"/>
  <c r="K95" i="104"/>
  <c r="J98" i="104"/>
  <c r="P63" i="5"/>
  <c r="P30" i="5"/>
  <c r="J99" i="104"/>
  <c r="J95" i="104"/>
  <c r="J100" i="104"/>
  <c r="J115" i="104"/>
  <c r="J110" i="104"/>
  <c r="J108" i="104"/>
  <c r="J96" i="104"/>
  <c r="J93" i="104"/>
  <c r="J107" i="104"/>
  <c r="J94" i="104"/>
  <c r="J111" i="104"/>
  <c r="J105" i="104"/>
  <c r="J102" i="104"/>
  <c r="J112" i="104"/>
  <c r="J103" i="104"/>
  <c r="J106" i="104"/>
  <c r="J97" i="104"/>
  <c r="J114" i="104"/>
  <c r="J113" i="104"/>
  <c r="J104" i="104"/>
  <c r="J109" i="104"/>
  <c r="J101" i="104"/>
  <c r="D33" i="104"/>
  <c r="O25" i="5" l="1"/>
  <c r="F57" i="104" s="1"/>
  <c r="O28" i="5"/>
  <c r="F60" i="104" s="1"/>
  <c r="O13" i="5"/>
  <c r="F45" i="104" s="1"/>
  <c r="O16" i="5"/>
  <c r="F48" i="104" s="1"/>
  <c r="O19" i="5"/>
  <c r="F51" i="104" s="1"/>
  <c r="O14" i="5"/>
  <c r="F46" i="104" s="1"/>
  <c r="O9" i="5"/>
  <c r="F41" i="104" s="1"/>
  <c r="O17" i="5"/>
  <c r="F49" i="104" s="1"/>
  <c r="O8" i="5"/>
  <c r="F40" i="104" s="1"/>
  <c r="O20" i="5"/>
  <c r="F52" i="104" s="1"/>
  <c r="O27" i="5"/>
  <c r="F59" i="104" s="1"/>
  <c r="O6" i="5"/>
  <c r="F38" i="104" s="1"/>
  <c r="O7" i="5"/>
  <c r="F39" i="104" s="1"/>
  <c r="O26" i="5"/>
  <c r="F58" i="104" s="1"/>
  <c r="O18" i="5"/>
  <c r="F50" i="104" s="1"/>
  <c r="O11" i="5"/>
  <c r="F43" i="104" s="1"/>
  <c r="O12" i="5"/>
  <c r="F44" i="104" s="1"/>
  <c r="O22" i="5"/>
  <c r="F54" i="104" s="1"/>
  <c r="O15" i="5"/>
  <c r="F47" i="104" s="1"/>
  <c r="O24" i="5"/>
  <c r="F56" i="104" s="1"/>
  <c r="O23" i="5"/>
  <c r="F55" i="104" s="1"/>
  <c r="O10" i="5"/>
  <c r="F42" i="104" s="1"/>
  <c r="O21" i="5"/>
  <c r="F53" i="104" s="1"/>
  <c r="Q30" i="5"/>
  <c r="Q63" i="5"/>
  <c r="P50" i="5"/>
  <c r="P17" i="5" s="1"/>
  <c r="L77" i="104" s="1"/>
  <c r="P42" i="5"/>
  <c r="P9" i="5" s="1"/>
  <c r="L69" i="104" s="1"/>
  <c r="P46" i="5"/>
  <c r="P13" i="5" s="1"/>
  <c r="L73" i="104" s="1"/>
  <c r="P55" i="5"/>
  <c r="P22" i="5" s="1"/>
  <c r="L82" i="104" s="1"/>
  <c r="P53" i="5"/>
  <c r="P20" i="5" s="1"/>
  <c r="L80" i="104" s="1"/>
  <c r="P39" i="5"/>
  <c r="P6" i="5" s="1"/>
  <c r="L66" i="104" s="1"/>
  <c r="P52" i="5"/>
  <c r="P19" i="5" s="1"/>
  <c r="L79" i="104" s="1"/>
  <c r="P49" i="5"/>
  <c r="P16" i="5" s="1"/>
  <c r="L76" i="104" s="1"/>
  <c r="P58" i="5"/>
  <c r="P25" i="5" s="1"/>
  <c r="L85" i="104" s="1"/>
  <c r="P48" i="5"/>
  <c r="P15" i="5" s="1"/>
  <c r="L75" i="104" s="1"/>
  <c r="P47" i="5"/>
  <c r="P14" i="5" s="1"/>
  <c r="L74" i="104" s="1"/>
  <c r="P44" i="5"/>
  <c r="P11" i="5" s="1"/>
  <c r="L71" i="104" s="1"/>
  <c r="P57" i="5"/>
  <c r="P24" i="5" s="1"/>
  <c r="L84" i="104" s="1"/>
  <c r="P45" i="5"/>
  <c r="P12" i="5" s="1"/>
  <c r="L72" i="104" s="1"/>
  <c r="P43" i="5"/>
  <c r="P10" i="5" s="1"/>
  <c r="L70" i="104" s="1"/>
  <c r="P54" i="5"/>
  <c r="P21" i="5" s="1"/>
  <c r="L81" i="104" s="1"/>
  <c r="P59" i="5"/>
  <c r="P26" i="5" s="1"/>
  <c r="L86" i="104" s="1"/>
  <c r="P61" i="5"/>
  <c r="P28" i="5" s="1"/>
  <c r="L88" i="104" s="1"/>
  <c r="P56" i="5"/>
  <c r="P23" i="5" s="1"/>
  <c r="L83" i="104" s="1"/>
  <c r="P41" i="5"/>
  <c r="P8" i="5" s="1"/>
  <c r="L68" i="104" s="1"/>
  <c r="P40" i="5"/>
  <c r="P7" i="5" s="1"/>
  <c r="L67" i="104" s="1"/>
  <c r="P60" i="5"/>
  <c r="P27" i="5" s="1"/>
  <c r="L87" i="104" s="1"/>
  <c r="P51" i="5"/>
  <c r="P18" i="5" s="1"/>
  <c r="L78" i="104" s="1"/>
  <c r="L105" i="104" l="1"/>
  <c r="G56" i="104"/>
  <c r="G59" i="104"/>
  <c r="G51" i="104"/>
  <c r="G52" i="104"/>
  <c r="G54" i="104"/>
  <c r="G57" i="104"/>
  <c r="G47" i="104"/>
  <c r="G48" i="104"/>
  <c r="G58" i="104"/>
  <c r="G49" i="104"/>
  <c r="G40" i="104"/>
  <c r="G42" i="104"/>
  <c r="G43" i="104"/>
  <c r="G55" i="104"/>
  <c r="G50" i="104"/>
  <c r="G45" i="104"/>
  <c r="G39" i="104"/>
  <c r="G60" i="104"/>
  <c r="G41" i="104"/>
  <c r="G53" i="104"/>
  <c r="G46" i="104"/>
  <c r="G44" i="104"/>
  <c r="G38" i="104"/>
  <c r="L114" i="104"/>
  <c r="L110" i="104"/>
  <c r="L113" i="104"/>
  <c r="L108" i="104"/>
  <c r="L97" i="104"/>
  <c r="L99" i="104"/>
  <c r="L111" i="104"/>
  <c r="L98" i="104"/>
  <c r="L101" i="104"/>
  <c r="L102" i="104"/>
  <c r="L112" i="104"/>
  <c r="L103" i="104"/>
  <c r="L94" i="104"/>
  <c r="L115" i="104"/>
  <c r="L106" i="104"/>
  <c r="L93" i="104"/>
  <c r="L107" i="104"/>
  <c r="L109" i="104"/>
  <c r="L100" i="104"/>
  <c r="L96" i="104"/>
  <c r="L104" i="104"/>
  <c r="L95" i="104"/>
  <c r="Q54" i="5"/>
  <c r="Q21" i="5" s="1"/>
  <c r="Q48" i="5"/>
  <c r="Q15" i="5" s="1"/>
  <c r="M75" i="104" s="1"/>
  <c r="Q56" i="5"/>
  <c r="Q23" i="5" s="1"/>
  <c r="M83" i="104" s="1"/>
  <c r="Q44" i="5"/>
  <c r="Q11" i="5" s="1"/>
  <c r="Q45" i="5"/>
  <c r="Q12" i="5" s="1"/>
  <c r="M72" i="104" s="1"/>
  <c r="Q58" i="5"/>
  <c r="Q25" i="5" s="1"/>
  <c r="Q43" i="5"/>
  <c r="Q10" i="5" s="1"/>
  <c r="M70" i="104" s="1"/>
  <c r="Q53" i="5"/>
  <c r="Q20" i="5" s="1"/>
  <c r="M80" i="104" s="1"/>
  <c r="Q60" i="5"/>
  <c r="Q27" i="5" s="1"/>
  <c r="M87" i="104" s="1"/>
  <c r="Q42" i="5"/>
  <c r="Q9" i="5" s="1"/>
  <c r="Q52" i="5"/>
  <c r="Q19" i="5" s="1"/>
  <c r="M79" i="104" s="1"/>
  <c r="Q50" i="5"/>
  <c r="Q17" i="5" s="1"/>
  <c r="Q46" i="5"/>
  <c r="Q13" i="5" s="1"/>
  <c r="Q51" i="5"/>
  <c r="Q18" i="5" s="1"/>
  <c r="M78" i="104" s="1"/>
  <c r="Q39" i="5"/>
  <c r="Q6" i="5" s="1"/>
  <c r="M66" i="104" s="1"/>
  <c r="Q55" i="5"/>
  <c r="Q22" i="5" s="1"/>
  <c r="Q59" i="5"/>
  <c r="Q26" i="5" s="1"/>
  <c r="M86" i="104" s="1"/>
  <c r="Q41" i="5"/>
  <c r="Q8" i="5" s="1"/>
  <c r="M68" i="104" s="1"/>
  <c r="Q47" i="5"/>
  <c r="Q14" i="5" s="1"/>
  <c r="M74" i="104" s="1"/>
  <c r="Q61" i="5"/>
  <c r="Q28" i="5" s="1"/>
  <c r="M88" i="104" s="1"/>
  <c r="Q40" i="5"/>
  <c r="Q7" i="5" s="1"/>
  <c r="M67" i="104" s="1"/>
  <c r="Q49" i="5"/>
  <c r="Q16" i="5" s="1"/>
  <c r="Q57" i="5"/>
  <c r="Q24" i="5" s="1"/>
  <c r="M69" i="104" l="1"/>
  <c r="M71" i="104"/>
  <c r="M81" i="104"/>
  <c r="M84" i="104"/>
  <c r="M85" i="104"/>
  <c r="M76" i="104"/>
  <c r="M82" i="104"/>
  <c r="M73" i="104"/>
  <c r="M77" i="104"/>
  <c r="M100" i="104" l="1"/>
  <c r="M106" i="104"/>
  <c r="M102" i="104"/>
  <c r="M111" i="104"/>
  <c r="M95" i="104"/>
  <c r="M109" i="104"/>
  <c r="M97" i="104"/>
  <c r="M108" i="104"/>
  <c r="M98" i="104"/>
  <c r="M115" i="104"/>
  <c r="M110" i="104"/>
  <c r="M114" i="104"/>
  <c r="M105" i="104"/>
  <c r="M93" i="104"/>
  <c r="M112" i="104"/>
  <c r="M104" i="104"/>
  <c r="M96" i="104"/>
  <c r="M113" i="104"/>
  <c r="M99" i="104"/>
  <c r="M107" i="104"/>
  <c r="M103" i="104"/>
  <c r="M94" i="104"/>
  <c r="M101" i="104"/>
  <c r="T30" i="5" l="1"/>
  <c r="T63" i="5"/>
  <c r="R8" i="5" l="1"/>
  <c r="H40" i="104" s="1"/>
  <c r="R22" i="5"/>
  <c r="H54" i="104" s="1"/>
  <c r="R14" i="5"/>
  <c r="H46" i="104" s="1"/>
  <c r="R9" i="5"/>
  <c r="S9" i="5" s="1"/>
  <c r="F9" i="104" s="1"/>
  <c r="R17" i="5"/>
  <c r="S17" i="5" s="1"/>
  <c r="F17" i="104" s="1"/>
  <c r="R10" i="5"/>
  <c r="S10" i="5" s="1"/>
  <c r="F10" i="104" s="1"/>
  <c r="R20" i="5"/>
  <c r="H52" i="104" s="1"/>
  <c r="R13" i="5"/>
  <c r="S13" i="5" s="1"/>
  <c r="F13" i="104" s="1"/>
  <c r="R6" i="5"/>
  <c r="H38" i="104" s="1"/>
  <c r="R11" i="5"/>
  <c r="S11" i="5" s="1"/>
  <c r="F11" i="104" s="1"/>
  <c r="R23" i="5"/>
  <c r="H55" i="104" s="1"/>
  <c r="R16" i="5"/>
  <c r="S16" i="5" s="1"/>
  <c r="F16" i="104" s="1"/>
  <c r="R21" i="5"/>
  <c r="H53" i="104" s="1"/>
  <c r="R26" i="5"/>
  <c r="S26" i="5" s="1"/>
  <c r="F26" i="104" s="1"/>
  <c r="R25" i="5"/>
  <c r="S25" i="5" s="1"/>
  <c r="F25" i="104" s="1"/>
  <c r="R24" i="5"/>
  <c r="H56" i="104" s="1"/>
  <c r="R7" i="5"/>
  <c r="H39" i="104" s="1"/>
  <c r="R12" i="5"/>
  <c r="H44" i="104" s="1"/>
  <c r="R28" i="5"/>
  <c r="H60" i="104" s="1"/>
  <c r="R19" i="5"/>
  <c r="S19" i="5" s="1"/>
  <c r="F19" i="104" s="1"/>
  <c r="R15" i="5"/>
  <c r="H47" i="104" s="1"/>
  <c r="R18" i="5"/>
  <c r="H50" i="104" s="1"/>
  <c r="R27" i="5"/>
  <c r="H59" i="104" s="1"/>
  <c r="U30" i="5"/>
  <c r="U63" i="5"/>
  <c r="T52" i="5"/>
  <c r="T19" i="5" s="1"/>
  <c r="N79" i="104" s="1"/>
  <c r="T43" i="5"/>
  <c r="T10" i="5" s="1"/>
  <c r="N70" i="104" s="1"/>
  <c r="T47" i="5"/>
  <c r="T14" i="5" s="1"/>
  <c r="N74" i="104" s="1"/>
  <c r="T45" i="5"/>
  <c r="T12" i="5" s="1"/>
  <c r="N72" i="104" s="1"/>
  <c r="T61" i="5"/>
  <c r="T28" i="5" s="1"/>
  <c r="N88" i="104" s="1"/>
  <c r="T46" i="5"/>
  <c r="T13" i="5" s="1"/>
  <c r="N73" i="104" s="1"/>
  <c r="T48" i="5"/>
  <c r="T15" i="5" s="1"/>
  <c r="N75" i="104" s="1"/>
  <c r="T53" i="5"/>
  <c r="T20" i="5" s="1"/>
  <c r="T57" i="5"/>
  <c r="T24" i="5" s="1"/>
  <c r="N84" i="104" s="1"/>
  <c r="T41" i="5"/>
  <c r="T8" i="5" s="1"/>
  <c r="N68" i="104" s="1"/>
  <c r="T42" i="5"/>
  <c r="T9" i="5" s="1"/>
  <c r="N69" i="104" s="1"/>
  <c r="T55" i="5"/>
  <c r="T22" i="5" s="1"/>
  <c r="N82" i="104" s="1"/>
  <c r="T59" i="5"/>
  <c r="T26" i="5" s="1"/>
  <c r="N86" i="104" s="1"/>
  <c r="T50" i="5"/>
  <c r="T17" i="5" s="1"/>
  <c r="N77" i="104" s="1"/>
  <c r="T54" i="5"/>
  <c r="T21" i="5" s="1"/>
  <c r="T60" i="5"/>
  <c r="T27" i="5" s="1"/>
  <c r="N87" i="104" s="1"/>
  <c r="T39" i="5"/>
  <c r="T6" i="5" s="1"/>
  <c r="N66" i="104" s="1"/>
  <c r="T44" i="5"/>
  <c r="T11" i="5" s="1"/>
  <c r="N71" i="104" s="1"/>
  <c r="T51" i="5"/>
  <c r="T18" i="5" s="1"/>
  <c r="N78" i="104" s="1"/>
  <c r="T56" i="5"/>
  <c r="T23" i="5" s="1"/>
  <c r="N83" i="104" s="1"/>
  <c r="T49" i="5"/>
  <c r="T16" i="5" s="1"/>
  <c r="N76" i="104" s="1"/>
  <c r="T58" i="5"/>
  <c r="T25" i="5" s="1"/>
  <c r="N85" i="104" s="1"/>
  <c r="T40" i="5"/>
  <c r="T7" i="5" s="1"/>
  <c r="N67" i="104" s="1"/>
  <c r="H43" i="104" l="1"/>
  <c r="S21" i="5"/>
  <c r="F21" i="104" s="1"/>
  <c r="S28" i="5"/>
  <c r="F28" i="104" s="1"/>
  <c r="S6" i="5"/>
  <c r="F6" i="104" s="1"/>
  <c r="S20" i="5"/>
  <c r="F20" i="104" s="1"/>
  <c r="S14" i="5"/>
  <c r="F14" i="104" s="1"/>
  <c r="S8" i="5"/>
  <c r="F8" i="104" s="1"/>
  <c r="S24" i="5"/>
  <c r="F24" i="104" s="1"/>
  <c r="H57" i="104"/>
  <c r="S18" i="5"/>
  <c r="F18" i="104" s="1"/>
  <c r="H48" i="104"/>
  <c r="S15" i="5"/>
  <c r="F15" i="104" s="1"/>
  <c r="H45" i="104"/>
  <c r="H51" i="104"/>
  <c r="H42" i="104"/>
  <c r="H58" i="104"/>
  <c r="H41" i="104"/>
  <c r="S22" i="5"/>
  <c r="F22" i="104" s="1"/>
  <c r="S12" i="5"/>
  <c r="F12" i="104" s="1"/>
  <c r="S27" i="5"/>
  <c r="F27" i="104" s="1"/>
  <c r="S7" i="5"/>
  <c r="F7" i="104" s="1"/>
  <c r="H49" i="104"/>
  <c r="S23" i="5"/>
  <c r="F23" i="104" s="1"/>
  <c r="U47" i="5"/>
  <c r="U14" i="5" s="1"/>
  <c r="O74" i="104" s="1"/>
  <c r="U60" i="5"/>
  <c r="U27" i="5" s="1"/>
  <c r="O87" i="104" s="1"/>
  <c r="U49" i="5"/>
  <c r="U16" i="5" s="1"/>
  <c r="O76" i="104" s="1"/>
  <c r="U45" i="5"/>
  <c r="U12" i="5" s="1"/>
  <c r="O72" i="104" s="1"/>
  <c r="U51" i="5"/>
  <c r="U18" i="5" s="1"/>
  <c r="O78" i="104" s="1"/>
  <c r="U43" i="5"/>
  <c r="U10" i="5" s="1"/>
  <c r="O70" i="104" s="1"/>
  <c r="U41" i="5"/>
  <c r="U8" i="5" s="1"/>
  <c r="O68" i="104" s="1"/>
  <c r="U54" i="5"/>
  <c r="U21" i="5" s="1"/>
  <c r="O81" i="104" s="1"/>
  <c r="U48" i="5"/>
  <c r="U15" i="5" s="1"/>
  <c r="O75" i="104" s="1"/>
  <c r="U55" i="5"/>
  <c r="U22" i="5" s="1"/>
  <c r="O82" i="104" s="1"/>
  <c r="U42" i="5"/>
  <c r="U9" i="5" s="1"/>
  <c r="O69" i="104" s="1"/>
  <c r="U58" i="5"/>
  <c r="U25" i="5" s="1"/>
  <c r="O85" i="104" s="1"/>
  <c r="U61" i="5"/>
  <c r="U28" i="5" s="1"/>
  <c r="O88" i="104" s="1"/>
  <c r="U50" i="5"/>
  <c r="U17" i="5" s="1"/>
  <c r="O77" i="104" s="1"/>
  <c r="U46" i="5"/>
  <c r="U13" i="5" s="1"/>
  <c r="O73" i="104" s="1"/>
  <c r="U56" i="5"/>
  <c r="U23" i="5" s="1"/>
  <c r="O83" i="104" s="1"/>
  <c r="U39" i="5"/>
  <c r="U6" i="5" s="1"/>
  <c r="O66" i="104" s="1"/>
  <c r="U53" i="5"/>
  <c r="U20" i="5" s="1"/>
  <c r="O80" i="104" s="1"/>
  <c r="U40" i="5"/>
  <c r="U7" i="5" s="1"/>
  <c r="O67" i="104" s="1"/>
  <c r="U59" i="5"/>
  <c r="U26" i="5" s="1"/>
  <c r="O86" i="104" s="1"/>
  <c r="U52" i="5"/>
  <c r="U19" i="5" s="1"/>
  <c r="O79" i="104" s="1"/>
  <c r="U57" i="5"/>
  <c r="U24" i="5" s="1"/>
  <c r="O84" i="104" s="1"/>
  <c r="U44" i="5"/>
  <c r="U11" i="5" s="1"/>
  <c r="O71" i="104" s="1"/>
  <c r="N81" i="104"/>
  <c r="V63" i="5"/>
  <c r="V30" i="5"/>
  <c r="N80" i="104"/>
  <c r="G18" i="104" l="1"/>
  <c r="I45" i="104"/>
  <c r="F32" i="104"/>
  <c r="I48" i="104"/>
  <c r="I55" i="104"/>
  <c r="F31" i="104"/>
  <c r="I60" i="104"/>
  <c r="I46" i="104"/>
  <c r="G19" i="104"/>
  <c r="G26" i="104"/>
  <c r="I47" i="104"/>
  <c r="I52" i="104"/>
  <c r="I44" i="104"/>
  <c r="I54" i="104"/>
  <c r="I39" i="104"/>
  <c r="G9" i="104"/>
  <c r="I53" i="104"/>
  <c r="I56" i="104"/>
  <c r="I49" i="104"/>
  <c r="G25" i="104"/>
  <c r="F30" i="104"/>
  <c r="G28" i="104"/>
  <c r="G8" i="104"/>
  <c r="G7" i="104"/>
  <c r="G11" i="104"/>
  <c r="G22" i="104"/>
  <c r="G6" i="104"/>
  <c r="G14" i="104"/>
  <c r="G21" i="104"/>
  <c r="G13" i="104"/>
  <c r="G15" i="104"/>
  <c r="I58" i="104"/>
  <c r="I59" i="104"/>
  <c r="I43" i="104"/>
  <c r="I40" i="104"/>
  <c r="I57" i="104"/>
  <c r="I50" i="104"/>
  <c r="I51" i="104"/>
  <c r="I41" i="104"/>
  <c r="I38" i="104"/>
  <c r="G24" i="104"/>
  <c r="G27" i="104"/>
  <c r="I42" i="104"/>
  <c r="G17" i="104"/>
  <c r="G16" i="104"/>
  <c r="G20" i="104"/>
  <c r="G10" i="104"/>
  <c r="G12" i="104"/>
  <c r="G23" i="104"/>
  <c r="N110" i="104"/>
  <c r="O108" i="104"/>
  <c r="N99" i="104"/>
  <c r="N113" i="104"/>
  <c r="N100" i="104"/>
  <c r="N98" i="104"/>
  <c r="N107" i="104"/>
  <c r="N109" i="104"/>
  <c r="N115" i="104"/>
  <c r="N94" i="104"/>
  <c r="N101" i="104"/>
  <c r="N112" i="104"/>
  <c r="N106" i="104"/>
  <c r="N97" i="104"/>
  <c r="O103" i="104"/>
  <c r="N114" i="104"/>
  <c r="N104" i="104"/>
  <c r="V57" i="5"/>
  <c r="V24" i="5" s="1"/>
  <c r="P84" i="104" s="1"/>
  <c r="V45" i="5"/>
  <c r="V12" i="5" s="1"/>
  <c r="P72" i="104" s="1"/>
  <c r="V42" i="5"/>
  <c r="V9" i="5" s="1"/>
  <c r="P69" i="104" s="1"/>
  <c r="V50" i="5"/>
  <c r="V17" i="5" s="1"/>
  <c r="P77" i="104" s="1"/>
  <c r="V59" i="5"/>
  <c r="V26" i="5" s="1"/>
  <c r="P86" i="104" s="1"/>
  <c r="V60" i="5"/>
  <c r="V27" i="5" s="1"/>
  <c r="P87" i="104" s="1"/>
  <c r="V46" i="5"/>
  <c r="V13" i="5" s="1"/>
  <c r="P73" i="104" s="1"/>
  <c r="V44" i="5"/>
  <c r="V11" i="5" s="1"/>
  <c r="P71" i="104" s="1"/>
  <c r="V55" i="5"/>
  <c r="V22" i="5" s="1"/>
  <c r="P82" i="104" s="1"/>
  <c r="V52" i="5"/>
  <c r="V19" i="5" s="1"/>
  <c r="P79" i="104" s="1"/>
  <c r="V58" i="5"/>
  <c r="V25" i="5" s="1"/>
  <c r="P85" i="104" s="1"/>
  <c r="V39" i="5"/>
  <c r="V6" i="5" s="1"/>
  <c r="P66" i="104" s="1"/>
  <c r="V49" i="5"/>
  <c r="V16" i="5" s="1"/>
  <c r="P76" i="104" s="1"/>
  <c r="V47" i="5"/>
  <c r="V14" i="5" s="1"/>
  <c r="P74" i="104" s="1"/>
  <c r="V53" i="5"/>
  <c r="V20" i="5" s="1"/>
  <c r="V54" i="5"/>
  <c r="V21" i="5" s="1"/>
  <c r="P81" i="104" s="1"/>
  <c r="V51" i="5"/>
  <c r="V18" i="5" s="1"/>
  <c r="P78" i="104" s="1"/>
  <c r="V56" i="5"/>
  <c r="V23" i="5" s="1"/>
  <c r="P83" i="104" s="1"/>
  <c r="V40" i="5"/>
  <c r="V7" i="5" s="1"/>
  <c r="P67" i="104" s="1"/>
  <c r="V41" i="5"/>
  <c r="V8" i="5" s="1"/>
  <c r="P68" i="104" s="1"/>
  <c r="V48" i="5"/>
  <c r="V15" i="5" s="1"/>
  <c r="P75" i="104" s="1"/>
  <c r="V43" i="5"/>
  <c r="V10" i="5" s="1"/>
  <c r="P70" i="104" s="1"/>
  <c r="V61" i="5"/>
  <c r="V28" i="5" s="1"/>
  <c r="P88" i="104" s="1"/>
  <c r="O114" i="104"/>
  <c r="O101" i="104"/>
  <c r="O98" i="104"/>
  <c r="O111" i="104"/>
  <c r="O106" i="104"/>
  <c r="O113" i="104"/>
  <c r="O94" i="104"/>
  <c r="O107" i="104"/>
  <c r="O93" i="104"/>
  <c r="N102" i="104"/>
  <c r="N111" i="104"/>
  <c r="O110" i="104"/>
  <c r="N96" i="104"/>
  <c r="N95" i="104"/>
  <c r="O100" i="104"/>
  <c r="O104" i="104"/>
  <c r="O115" i="104"/>
  <c r="O112" i="104"/>
  <c r="O96" i="104"/>
  <c r="O109" i="104"/>
  <c r="O102" i="104"/>
  <c r="N105" i="104"/>
  <c r="O95" i="104"/>
  <c r="N103" i="104"/>
  <c r="N108" i="104"/>
  <c r="O97" i="104"/>
  <c r="O105" i="104"/>
  <c r="W30" i="5"/>
  <c r="W63" i="5"/>
  <c r="N93" i="104"/>
  <c r="O99" i="104"/>
  <c r="F33" i="104" l="1"/>
  <c r="P80" i="104"/>
  <c r="W48" i="5"/>
  <c r="W15" i="5" s="1"/>
  <c r="Q75" i="104" s="1"/>
  <c r="W51" i="5"/>
  <c r="W18" i="5" s="1"/>
  <c r="Q78" i="104" s="1"/>
  <c r="W50" i="5"/>
  <c r="W17" i="5" s="1"/>
  <c r="Q77" i="104" s="1"/>
  <c r="W42" i="5"/>
  <c r="W9" i="5" s="1"/>
  <c r="Q69" i="104" s="1"/>
  <c r="W55" i="5"/>
  <c r="W22" i="5" s="1"/>
  <c r="Q82" i="104" s="1"/>
  <c r="W47" i="5"/>
  <c r="W14" i="5" s="1"/>
  <c r="Q74" i="104" s="1"/>
  <c r="W59" i="5"/>
  <c r="W26" i="5" s="1"/>
  <c r="Q86" i="104" s="1"/>
  <c r="W44" i="5"/>
  <c r="W11" i="5" s="1"/>
  <c r="Q71" i="104" s="1"/>
  <c r="W39" i="5"/>
  <c r="W6" i="5" s="1"/>
  <c r="Q66" i="104" s="1"/>
  <c r="W40" i="5"/>
  <c r="W7" i="5" s="1"/>
  <c r="Q67" i="104" s="1"/>
  <c r="W53" i="5"/>
  <c r="W20" i="5" s="1"/>
  <c r="Q80" i="104" s="1"/>
  <c r="W41" i="5"/>
  <c r="W8" i="5" s="1"/>
  <c r="Q68" i="104" s="1"/>
  <c r="W56" i="5"/>
  <c r="W23" i="5" s="1"/>
  <c r="Q83" i="104" s="1"/>
  <c r="W54" i="5"/>
  <c r="W21" i="5" s="1"/>
  <c r="W52" i="5"/>
  <c r="W19" i="5" s="1"/>
  <c r="Q79" i="104" s="1"/>
  <c r="W49" i="5"/>
  <c r="W16" i="5" s="1"/>
  <c r="Q76" i="104" s="1"/>
  <c r="W57" i="5"/>
  <c r="W24" i="5" s="1"/>
  <c r="Q84" i="104" s="1"/>
  <c r="W60" i="5"/>
  <c r="W27" i="5" s="1"/>
  <c r="Q87" i="104" s="1"/>
  <c r="W45" i="5"/>
  <c r="W12" i="5" s="1"/>
  <c r="Q72" i="104" s="1"/>
  <c r="W43" i="5"/>
  <c r="W10" i="5" s="1"/>
  <c r="Q70" i="104" s="1"/>
  <c r="W61" i="5"/>
  <c r="W28" i="5" s="1"/>
  <c r="Q88" i="104" s="1"/>
  <c r="W46" i="5"/>
  <c r="W13" i="5" s="1"/>
  <c r="Q73" i="104" s="1"/>
  <c r="W58" i="5"/>
  <c r="W25" i="5" s="1"/>
  <c r="Q85" i="104" s="1"/>
  <c r="X63" i="5"/>
  <c r="X30" i="5"/>
  <c r="P107" i="104" l="1"/>
  <c r="P95" i="104"/>
  <c r="P99" i="104"/>
  <c r="P96" i="104"/>
  <c r="P104" i="104"/>
  <c r="P113" i="104"/>
  <c r="P101" i="104"/>
  <c r="X54" i="5"/>
  <c r="X21" i="5" s="1"/>
  <c r="X59" i="5"/>
  <c r="X26" i="5" s="1"/>
  <c r="R86" i="104" s="1"/>
  <c r="X56" i="5"/>
  <c r="X23" i="5" s="1"/>
  <c r="R83" i="104" s="1"/>
  <c r="X45" i="5"/>
  <c r="X12" i="5" s="1"/>
  <c r="R72" i="104" s="1"/>
  <c r="X46" i="5"/>
  <c r="X13" i="5" s="1"/>
  <c r="R73" i="104" s="1"/>
  <c r="X50" i="5"/>
  <c r="X17" i="5" s="1"/>
  <c r="R77" i="104" s="1"/>
  <c r="X51" i="5"/>
  <c r="X18" i="5" s="1"/>
  <c r="R78" i="104" s="1"/>
  <c r="X47" i="5"/>
  <c r="X14" i="5" s="1"/>
  <c r="R74" i="104" s="1"/>
  <c r="X43" i="5"/>
  <c r="X10" i="5" s="1"/>
  <c r="R70" i="104" s="1"/>
  <c r="X53" i="5"/>
  <c r="X20" i="5" s="1"/>
  <c r="R80" i="104" s="1"/>
  <c r="X40" i="5"/>
  <c r="X7" i="5" s="1"/>
  <c r="R67" i="104" s="1"/>
  <c r="X39" i="5"/>
  <c r="X6" i="5" s="1"/>
  <c r="R66" i="104" s="1"/>
  <c r="X42" i="5"/>
  <c r="X9" i="5" s="1"/>
  <c r="R69" i="104" s="1"/>
  <c r="X61" i="5"/>
  <c r="X28" i="5" s="1"/>
  <c r="R88" i="104" s="1"/>
  <c r="X48" i="5"/>
  <c r="X15" i="5" s="1"/>
  <c r="R75" i="104" s="1"/>
  <c r="X52" i="5"/>
  <c r="X19" i="5" s="1"/>
  <c r="R79" i="104" s="1"/>
  <c r="X58" i="5"/>
  <c r="X25" i="5" s="1"/>
  <c r="R85" i="104" s="1"/>
  <c r="X55" i="5"/>
  <c r="X22" i="5" s="1"/>
  <c r="R82" i="104" s="1"/>
  <c r="X60" i="5"/>
  <c r="X27" i="5" s="1"/>
  <c r="R87" i="104" s="1"/>
  <c r="X49" i="5"/>
  <c r="X16" i="5" s="1"/>
  <c r="R76" i="104" s="1"/>
  <c r="X57" i="5"/>
  <c r="X24" i="5" s="1"/>
  <c r="R84" i="104" s="1"/>
  <c r="X41" i="5"/>
  <c r="X8" i="5" s="1"/>
  <c r="R68" i="104" s="1"/>
  <c r="X44" i="5"/>
  <c r="X11" i="5" s="1"/>
  <c r="R71" i="104" s="1"/>
  <c r="P114" i="104"/>
  <c r="P100" i="104"/>
  <c r="P98" i="104"/>
  <c r="P109" i="104"/>
  <c r="P112" i="104"/>
  <c r="P93" i="104"/>
  <c r="P103" i="104"/>
  <c r="P108" i="104"/>
  <c r="P105" i="104"/>
  <c r="Q81" i="104"/>
  <c r="P110" i="104"/>
  <c r="P94" i="104"/>
  <c r="P102" i="104"/>
  <c r="P97" i="104"/>
  <c r="P115" i="104"/>
  <c r="P111" i="104"/>
  <c r="P106" i="104"/>
  <c r="R81" i="104" l="1"/>
  <c r="R108" i="104" s="1"/>
  <c r="Q108" i="104"/>
  <c r="Q105" i="104"/>
  <c r="Q104" i="104"/>
  <c r="Q96" i="104"/>
  <c r="Q110" i="104"/>
  <c r="Q103" i="104"/>
  <c r="Q111" i="104"/>
  <c r="Q114" i="104"/>
  <c r="Q99" i="104"/>
  <c r="Q97" i="104"/>
  <c r="Q115" i="104"/>
  <c r="Q100" i="104"/>
  <c r="Q93" i="104"/>
  <c r="Q112" i="104"/>
  <c r="Q94" i="104"/>
  <c r="Q102" i="104"/>
  <c r="Q107" i="104"/>
  <c r="Q95" i="104"/>
  <c r="S82" i="104"/>
  <c r="S76" i="104"/>
  <c r="S70" i="104"/>
  <c r="S71" i="104"/>
  <c r="S78" i="104"/>
  <c r="S86" i="104"/>
  <c r="S66" i="104"/>
  <c r="S80" i="104"/>
  <c r="S74" i="104"/>
  <c r="S68" i="104"/>
  <c r="S88" i="104"/>
  <c r="S85" i="104"/>
  <c r="S79" i="104"/>
  <c r="S73" i="104"/>
  <c r="S81" i="104"/>
  <c r="S75" i="104"/>
  <c r="S69" i="104"/>
  <c r="S72" i="104"/>
  <c r="S83" i="104"/>
  <c r="S77" i="104"/>
  <c r="S67" i="104"/>
  <c r="S87" i="104"/>
  <c r="S84" i="104"/>
  <c r="Q109" i="104"/>
  <c r="Q101" i="104"/>
  <c r="Q106" i="104"/>
  <c r="Q113" i="104"/>
  <c r="Q98" i="104"/>
  <c r="S105" i="104" l="1"/>
  <c r="R105" i="104"/>
  <c r="R109" i="104"/>
  <c r="R102" i="104"/>
  <c r="R112" i="104"/>
  <c r="R94" i="104"/>
  <c r="S114" i="104"/>
  <c r="S94" i="104"/>
  <c r="S101" i="104"/>
  <c r="R104" i="104"/>
  <c r="R98" i="104"/>
  <c r="S104" i="104"/>
  <c r="S110" i="104"/>
  <c r="S93" i="104"/>
  <c r="R114" i="104"/>
  <c r="R93" i="104"/>
  <c r="S113" i="104"/>
  <c r="S107" i="104"/>
  <c r="S96" i="104"/>
  <c r="R101" i="104"/>
  <c r="S102" i="104"/>
  <c r="S98" i="104"/>
  <c r="R103" i="104"/>
  <c r="R96" i="104"/>
  <c r="S108" i="104"/>
  <c r="S97" i="104"/>
  <c r="R97" i="104"/>
  <c r="R110" i="104"/>
  <c r="S99" i="104"/>
  <c r="S100" i="104"/>
  <c r="S103" i="104"/>
  <c r="R111" i="104"/>
  <c r="R113" i="104"/>
  <c r="S106" i="104"/>
  <c r="S109" i="104"/>
  <c r="R107" i="104"/>
  <c r="R115" i="104"/>
  <c r="S112" i="104"/>
  <c r="R95" i="104"/>
  <c r="R99" i="104"/>
  <c r="S95" i="104"/>
  <c r="S111" i="104"/>
  <c r="S115" i="104"/>
  <c r="R100" i="104"/>
  <c r="R106" i="104"/>
  <c r="AD63" i="5"/>
  <c r="AD30" i="5"/>
  <c r="Y17" i="5" l="1"/>
  <c r="T77" i="104"/>
  <c r="Y10" i="5"/>
  <c r="T70" i="104"/>
  <c r="Y25" i="5"/>
  <c r="T85" i="104"/>
  <c r="Y22" i="5"/>
  <c r="T82" i="104"/>
  <c r="Y28" i="5"/>
  <c r="T88" i="104"/>
  <c r="Y24" i="5"/>
  <c r="T84" i="104"/>
  <c r="Y20" i="5"/>
  <c r="T80" i="104"/>
  <c r="Y8" i="5"/>
  <c r="T68" i="104"/>
  <c r="Y27" i="5"/>
  <c r="T87" i="104"/>
  <c r="Y9" i="5"/>
  <c r="T69" i="104"/>
  <c r="Y11" i="5"/>
  <c r="T71" i="104"/>
  <c r="Y23" i="5"/>
  <c r="T83" i="104"/>
  <c r="Y15" i="5"/>
  <c r="T75" i="104"/>
  <c r="Y21" i="5"/>
  <c r="T81" i="104"/>
  <c r="Y14" i="5"/>
  <c r="T74" i="104"/>
  <c r="Y26" i="5"/>
  <c r="T86" i="104"/>
  <c r="Y12" i="5"/>
  <c r="T72" i="104"/>
  <c r="Y7" i="5"/>
  <c r="T67" i="104"/>
  <c r="Y18" i="5"/>
  <c r="T78" i="104"/>
  <c r="Y6" i="5"/>
  <c r="T66" i="104"/>
  <c r="Y16" i="5"/>
  <c r="T76" i="104"/>
  <c r="Y19" i="5"/>
  <c r="T79" i="104"/>
  <c r="Y13" i="5"/>
  <c r="T73" i="104"/>
  <c r="AE30" i="5"/>
  <c r="AE63" i="5"/>
  <c r="AD45" i="5"/>
  <c r="AD12" i="5" s="1"/>
  <c r="AD42" i="5"/>
  <c r="AD9" i="5" s="1"/>
  <c r="AD41" i="5"/>
  <c r="AD8" i="5" s="1"/>
  <c r="AD44" i="5"/>
  <c r="AD11" i="5" s="1"/>
  <c r="AD40" i="5"/>
  <c r="AD7" i="5" s="1"/>
  <c r="AD58" i="5"/>
  <c r="AD25" i="5" s="1"/>
  <c r="AD60" i="5"/>
  <c r="AD27" i="5" s="1"/>
  <c r="AD46" i="5"/>
  <c r="AD13" i="5" s="1"/>
  <c r="AD43" i="5"/>
  <c r="AD10" i="5" s="1"/>
  <c r="AD61" i="5"/>
  <c r="AD28" i="5" s="1"/>
  <c r="AD50" i="5"/>
  <c r="AD17" i="5" s="1"/>
  <c r="AD51" i="5"/>
  <c r="AD18" i="5" s="1"/>
  <c r="AD57" i="5"/>
  <c r="AD24" i="5" s="1"/>
  <c r="AD49" i="5"/>
  <c r="AD16" i="5" s="1"/>
  <c r="AD54" i="5"/>
  <c r="AD21" i="5" s="1"/>
  <c r="AD39" i="5"/>
  <c r="AD6" i="5" s="1"/>
  <c r="AD48" i="5"/>
  <c r="AD15" i="5" s="1"/>
  <c r="AD55" i="5"/>
  <c r="AD22" i="5" s="1"/>
  <c r="AD59" i="5"/>
  <c r="AD26" i="5" s="1"/>
  <c r="AD53" i="5"/>
  <c r="AD20" i="5" s="1"/>
  <c r="AD47" i="5"/>
  <c r="AD14" i="5" s="1"/>
  <c r="AD52" i="5"/>
  <c r="AD19" i="5" s="1"/>
  <c r="AD56" i="5"/>
  <c r="AD23" i="5" s="1"/>
  <c r="T105" i="104" l="1"/>
  <c r="J55" i="104"/>
  <c r="AC23" i="5"/>
  <c r="H23" i="104" s="1"/>
  <c r="J51" i="104"/>
  <c r="AC19" i="5"/>
  <c r="H19" i="104" s="1"/>
  <c r="J41" i="104"/>
  <c r="AC9" i="5"/>
  <c r="H9" i="104" s="1"/>
  <c r="AC16" i="5"/>
  <c r="H16" i="104" s="1"/>
  <c r="J59" i="104"/>
  <c r="AC27" i="5"/>
  <c r="H27" i="104" s="1"/>
  <c r="AC6" i="5"/>
  <c r="H6" i="104" s="1"/>
  <c r="J40" i="104"/>
  <c r="AC8" i="5"/>
  <c r="H8" i="104" s="1"/>
  <c r="J50" i="104"/>
  <c r="AC18" i="5"/>
  <c r="H18" i="104" s="1"/>
  <c r="J52" i="104"/>
  <c r="AC20" i="5"/>
  <c r="H20" i="104" s="1"/>
  <c r="AC7" i="5"/>
  <c r="H7" i="104" s="1"/>
  <c r="J56" i="104"/>
  <c r="AC24" i="5"/>
  <c r="H24" i="104" s="1"/>
  <c r="AC12" i="5"/>
  <c r="H12" i="104" s="1"/>
  <c r="AC26" i="5"/>
  <c r="H26" i="104" s="1"/>
  <c r="J54" i="104"/>
  <c r="AC22" i="5"/>
  <c r="H22" i="104" s="1"/>
  <c r="J46" i="104"/>
  <c r="AC14" i="5"/>
  <c r="H14" i="104" s="1"/>
  <c r="AC25" i="5"/>
  <c r="H25" i="104" s="1"/>
  <c r="J45" i="104"/>
  <c r="AC13" i="5"/>
  <c r="H13" i="104" s="1"/>
  <c r="AC11" i="5"/>
  <c r="H11" i="104" s="1"/>
  <c r="AC28" i="5"/>
  <c r="H28" i="104" s="1"/>
  <c r="AC21" i="5"/>
  <c r="H21" i="104" s="1"/>
  <c r="J42" i="104"/>
  <c r="AC10" i="5"/>
  <c r="H10" i="104" s="1"/>
  <c r="J47" i="104"/>
  <c r="AC15" i="5"/>
  <c r="H15" i="104" s="1"/>
  <c r="J49" i="104"/>
  <c r="AC17" i="5"/>
  <c r="H17" i="104" s="1"/>
  <c r="J60" i="104"/>
  <c r="J57" i="104"/>
  <c r="J48" i="104"/>
  <c r="J44" i="104"/>
  <c r="J53" i="104"/>
  <c r="J38" i="104"/>
  <c r="J58" i="104"/>
  <c r="J39" i="104"/>
  <c r="T94" i="104"/>
  <c r="J43" i="104"/>
  <c r="T100" i="104"/>
  <c r="T115" i="104"/>
  <c r="T98" i="104"/>
  <c r="T106" i="104"/>
  <c r="T113" i="104"/>
  <c r="T96" i="104"/>
  <c r="T109" i="104"/>
  <c r="T99" i="104"/>
  <c r="T103" i="104"/>
  <c r="T101" i="104"/>
  <c r="T114" i="104"/>
  <c r="T112" i="104"/>
  <c r="T110" i="104"/>
  <c r="T93" i="104"/>
  <c r="T108" i="104"/>
  <c r="T95" i="104"/>
  <c r="T97" i="104"/>
  <c r="T111" i="104"/>
  <c r="T102" i="104"/>
  <c r="T107" i="104"/>
  <c r="T104" i="104"/>
  <c r="U72" i="104"/>
  <c r="AF30" i="5"/>
  <c r="AF63" i="5"/>
  <c r="U83" i="104"/>
  <c r="AE54" i="5"/>
  <c r="AE21" i="5" s="1"/>
  <c r="V81" i="104" s="1"/>
  <c r="AE41" i="5"/>
  <c r="AE8" i="5" s="1"/>
  <c r="V68" i="104" s="1"/>
  <c r="AE46" i="5"/>
  <c r="AE13" i="5" s="1"/>
  <c r="V73" i="104" s="1"/>
  <c r="AE59" i="5"/>
  <c r="AE26" i="5" s="1"/>
  <c r="V86" i="104" s="1"/>
  <c r="AE48" i="5"/>
  <c r="AE15" i="5" s="1"/>
  <c r="V75" i="104" s="1"/>
  <c r="AE53" i="5"/>
  <c r="AE20" i="5" s="1"/>
  <c r="V80" i="104" s="1"/>
  <c r="AE51" i="5"/>
  <c r="AE18" i="5" s="1"/>
  <c r="V78" i="104" s="1"/>
  <c r="AE43" i="5"/>
  <c r="AE10" i="5" s="1"/>
  <c r="V70" i="104" s="1"/>
  <c r="AE47" i="5"/>
  <c r="AE14" i="5" s="1"/>
  <c r="V74" i="104" s="1"/>
  <c r="AE44" i="5"/>
  <c r="AE11" i="5" s="1"/>
  <c r="V71" i="104" s="1"/>
  <c r="AE52" i="5"/>
  <c r="AE19" i="5" s="1"/>
  <c r="V79" i="104" s="1"/>
  <c r="AE49" i="5"/>
  <c r="AE16" i="5" s="1"/>
  <c r="V76" i="104" s="1"/>
  <c r="AE42" i="5"/>
  <c r="AE9" i="5" s="1"/>
  <c r="V69" i="104" s="1"/>
  <c r="AE60" i="5"/>
  <c r="AE27" i="5" s="1"/>
  <c r="V87" i="104" s="1"/>
  <c r="AE39" i="5"/>
  <c r="AE6" i="5" s="1"/>
  <c r="V66" i="104" s="1"/>
  <c r="AE40" i="5"/>
  <c r="AE7" i="5" s="1"/>
  <c r="V67" i="104" s="1"/>
  <c r="AE45" i="5"/>
  <c r="AE12" i="5" s="1"/>
  <c r="V72" i="104" s="1"/>
  <c r="AE55" i="5"/>
  <c r="AE22" i="5" s="1"/>
  <c r="V82" i="104" s="1"/>
  <c r="AE57" i="5"/>
  <c r="AE24" i="5" s="1"/>
  <c r="V84" i="104" s="1"/>
  <c r="AE56" i="5"/>
  <c r="AE23" i="5" s="1"/>
  <c r="V83" i="104" s="1"/>
  <c r="AE58" i="5"/>
  <c r="AE25" i="5" s="1"/>
  <c r="V85" i="104" s="1"/>
  <c r="AE61" i="5"/>
  <c r="AE28" i="5" s="1"/>
  <c r="V88" i="104" s="1"/>
  <c r="AE50" i="5"/>
  <c r="AE17" i="5" s="1"/>
  <c r="V77" i="104" s="1"/>
  <c r="U79" i="104"/>
  <c r="U74" i="104"/>
  <c r="U80" i="104"/>
  <c r="U86" i="104"/>
  <c r="U82" i="104"/>
  <c r="U75" i="104"/>
  <c r="U66" i="104"/>
  <c r="U81" i="104"/>
  <c r="U76" i="104"/>
  <c r="U84" i="104"/>
  <c r="U78" i="104"/>
  <c r="U77" i="104"/>
  <c r="U88" i="104"/>
  <c r="U70" i="104"/>
  <c r="U73" i="104"/>
  <c r="U87" i="104"/>
  <c r="U85" i="104"/>
  <c r="U67" i="104"/>
  <c r="U71" i="104"/>
  <c r="U68" i="104"/>
  <c r="U69" i="104"/>
  <c r="K41" i="104" l="1"/>
  <c r="K55" i="104"/>
  <c r="K42" i="104"/>
  <c r="K39" i="104"/>
  <c r="K50" i="104"/>
  <c r="K47" i="104"/>
  <c r="K38" i="104"/>
  <c r="K49" i="104"/>
  <c r="K51" i="104"/>
  <c r="K52" i="104"/>
  <c r="K54" i="104"/>
  <c r="K44" i="104"/>
  <c r="K58" i="104"/>
  <c r="K40" i="104"/>
  <c r="K43" i="104"/>
  <c r="K45" i="104"/>
  <c r="K46" i="104"/>
  <c r="K57" i="104"/>
  <c r="K56" i="104"/>
  <c r="K60" i="104"/>
  <c r="K59" i="104"/>
  <c r="I10" i="104"/>
  <c r="K53" i="104"/>
  <c r="K48" i="104"/>
  <c r="I20" i="104"/>
  <c r="I15" i="104"/>
  <c r="I23" i="104"/>
  <c r="I8" i="104"/>
  <c r="I24" i="104"/>
  <c r="I7" i="104"/>
  <c r="I12" i="104"/>
  <c r="I11" i="104"/>
  <c r="I22" i="104"/>
  <c r="I27" i="104"/>
  <c r="H31" i="104"/>
  <c r="I19" i="104"/>
  <c r="I14" i="104"/>
  <c r="I18" i="104"/>
  <c r="I9" i="104"/>
  <c r="I16" i="104"/>
  <c r="I17" i="104"/>
  <c r="I26" i="104"/>
  <c r="H30" i="104"/>
  <c r="I25" i="104"/>
  <c r="I21" i="104"/>
  <c r="I13" i="104"/>
  <c r="H32" i="104"/>
  <c r="I28" i="104"/>
  <c r="I6" i="104"/>
  <c r="U112" i="104"/>
  <c r="V115" i="104"/>
  <c r="U111" i="104"/>
  <c r="V96" i="104"/>
  <c r="V103" i="104"/>
  <c r="U114" i="104"/>
  <c r="V106" i="104"/>
  <c r="U96" i="104"/>
  <c r="V98" i="104"/>
  <c r="V101" i="104"/>
  <c r="U103" i="104"/>
  <c r="U107" i="104"/>
  <c r="V97" i="104"/>
  <c r="U100" i="104"/>
  <c r="V105" i="104"/>
  <c r="U95" i="104"/>
  <c r="V107" i="104"/>
  <c r="V102" i="104"/>
  <c r="U108" i="104"/>
  <c r="U101" i="104"/>
  <c r="V113" i="104"/>
  <c r="U97" i="104"/>
  <c r="V100" i="104"/>
  <c r="U98" i="104"/>
  <c r="V95" i="104"/>
  <c r="U106" i="104"/>
  <c r="V108" i="104"/>
  <c r="U113" i="104"/>
  <c r="U93" i="104"/>
  <c r="U115" i="104"/>
  <c r="V104" i="104"/>
  <c r="U110" i="104"/>
  <c r="V112" i="104"/>
  <c r="AG63" i="5"/>
  <c r="AG30" i="5"/>
  <c r="U102" i="104"/>
  <c r="V110" i="104"/>
  <c r="AF40" i="5"/>
  <c r="AF7" i="5" s="1"/>
  <c r="AF54" i="5"/>
  <c r="AF21" i="5" s="1"/>
  <c r="AF39" i="5"/>
  <c r="AF6" i="5" s="1"/>
  <c r="W66" i="104" s="1"/>
  <c r="AF50" i="5"/>
  <c r="AF17" i="5" s="1"/>
  <c r="W77" i="104" s="1"/>
  <c r="AF52" i="5"/>
  <c r="AF19" i="5" s="1"/>
  <c r="W79" i="104" s="1"/>
  <c r="AF45" i="5"/>
  <c r="AF12" i="5" s="1"/>
  <c r="W72" i="104" s="1"/>
  <c r="AF49" i="5"/>
  <c r="AF16" i="5" s="1"/>
  <c r="W76" i="104" s="1"/>
  <c r="AF55" i="5"/>
  <c r="AF22" i="5" s="1"/>
  <c r="W82" i="104" s="1"/>
  <c r="AF56" i="5"/>
  <c r="AF23" i="5" s="1"/>
  <c r="AF51" i="5"/>
  <c r="AF18" i="5" s="1"/>
  <c r="W78" i="104" s="1"/>
  <c r="AF43" i="5"/>
  <c r="AF10" i="5" s="1"/>
  <c r="W70" i="104" s="1"/>
  <c r="AF48" i="5"/>
  <c r="AF15" i="5" s="1"/>
  <c r="AF59" i="5"/>
  <c r="AF26" i="5" s="1"/>
  <c r="AF58" i="5"/>
  <c r="AF25" i="5" s="1"/>
  <c r="W85" i="104" s="1"/>
  <c r="AF57" i="5"/>
  <c r="AF24" i="5" s="1"/>
  <c r="AF60" i="5"/>
  <c r="AF27" i="5" s="1"/>
  <c r="AF42" i="5"/>
  <c r="AF9" i="5" s="1"/>
  <c r="W69" i="104" s="1"/>
  <c r="AF61" i="5"/>
  <c r="AF28" i="5" s="1"/>
  <c r="AF46" i="5"/>
  <c r="AF13" i="5" s="1"/>
  <c r="AF53" i="5"/>
  <c r="AF20" i="5" s="1"/>
  <c r="AF41" i="5"/>
  <c r="AF8" i="5" s="1"/>
  <c r="AF47" i="5"/>
  <c r="AF14" i="5" s="1"/>
  <c r="W74" i="104" s="1"/>
  <c r="AF44" i="5"/>
  <c r="AF11" i="5" s="1"/>
  <c r="W71" i="104" s="1"/>
  <c r="U94" i="104"/>
  <c r="U104" i="104"/>
  <c r="V111" i="104"/>
  <c r="V109" i="104"/>
  <c r="V99" i="104"/>
  <c r="U109" i="104"/>
  <c r="V94" i="104"/>
  <c r="U105" i="104"/>
  <c r="V93" i="104"/>
  <c r="U99" i="104"/>
  <c r="V114" i="104"/>
  <c r="H33" i="104" l="1"/>
  <c r="W87" i="104"/>
  <c r="W81" i="104"/>
  <c r="W67" i="104"/>
  <c r="W68" i="104"/>
  <c r="AI63" i="5"/>
  <c r="AI30" i="5"/>
  <c r="W80" i="104"/>
  <c r="W73" i="104"/>
  <c r="AG40" i="5"/>
  <c r="AG7" i="5" s="1"/>
  <c r="X67" i="104" s="1"/>
  <c r="AG61" i="5"/>
  <c r="AG28" i="5" s="1"/>
  <c r="X88" i="104" s="1"/>
  <c r="AG59" i="5"/>
  <c r="AG26" i="5" s="1"/>
  <c r="X86" i="104" s="1"/>
  <c r="AG55" i="5"/>
  <c r="AG22" i="5" s="1"/>
  <c r="AG57" i="5"/>
  <c r="AG24" i="5" s="1"/>
  <c r="X84" i="104" s="1"/>
  <c r="AG49" i="5"/>
  <c r="AG16" i="5" s="1"/>
  <c r="AG58" i="5"/>
  <c r="AG25" i="5" s="1"/>
  <c r="X85" i="104" s="1"/>
  <c r="AG46" i="5"/>
  <c r="AG13" i="5" s="1"/>
  <c r="X73" i="104" s="1"/>
  <c r="AG56" i="5"/>
  <c r="AG23" i="5" s="1"/>
  <c r="X83" i="104" s="1"/>
  <c r="AG45" i="5"/>
  <c r="AG12" i="5" s="1"/>
  <c r="X72" i="104" s="1"/>
  <c r="AG53" i="5"/>
  <c r="AG20" i="5" s="1"/>
  <c r="X80" i="104" s="1"/>
  <c r="AG48" i="5"/>
  <c r="AG15" i="5" s="1"/>
  <c r="X75" i="104" s="1"/>
  <c r="AG44" i="5"/>
  <c r="AG11" i="5" s="1"/>
  <c r="AG51" i="5"/>
  <c r="AG18" i="5" s="1"/>
  <c r="X78" i="104" s="1"/>
  <c r="AG43" i="5"/>
  <c r="AG10" i="5" s="1"/>
  <c r="X70" i="104" s="1"/>
  <c r="AG54" i="5"/>
  <c r="AG21" i="5" s="1"/>
  <c r="X81" i="104" s="1"/>
  <c r="AG39" i="5"/>
  <c r="AG6" i="5" s="1"/>
  <c r="AG41" i="5"/>
  <c r="AG8" i="5" s="1"/>
  <c r="X68" i="104" s="1"/>
  <c r="AG60" i="5"/>
  <c r="AG27" i="5" s="1"/>
  <c r="X87" i="104" s="1"/>
  <c r="AG42" i="5"/>
  <c r="AG9" i="5" s="1"/>
  <c r="X69" i="104" s="1"/>
  <c r="AG47" i="5"/>
  <c r="AG14" i="5" s="1"/>
  <c r="X74" i="104" s="1"/>
  <c r="AG52" i="5"/>
  <c r="AG19" i="5" s="1"/>
  <c r="X79" i="104" s="1"/>
  <c r="AG50" i="5"/>
  <c r="AG17" i="5" s="1"/>
  <c r="X77" i="104" s="1"/>
  <c r="W88" i="104"/>
  <c r="W84" i="104"/>
  <c r="W86" i="104"/>
  <c r="W75" i="104"/>
  <c r="W83" i="104"/>
  <c r="W114" i="104" l="1"/>
  <c r="AH18" i="5"/>
  <c r="N50" i="104" s="1"/>
  <c r="AH26" i="5"/>
  <c r="N58" i="104" s="1"/>
  <c r="AH12" i="5"/>
  <c r="N44" i="104" s="1"/>
  <c r="AH15" i="5"/>
  <c r="N47" i="104" s="1"/>
  <c r="AH20" i="5"/>
  <c r="N52" i="104" s="1"/>
  <c r="AH17" i="5"/>
  <c r="N49" i="104" s="1"/>
  <c r="W94" i="104"/>
  <c r="AH21" i="5"/>
  <c r="N53" i="104" s="1"/>
  <c r="W107" i="104"/>
  <c r="AJ63" i="5"/>
  <c r="AJ30" i="5"/>
  <c r="AI59" i="5"/>
  <c r="AI26" i="5" s="1"/>
  <c r="AI39" i="5"/>
  <c r="AI6" i="5" s="1"/>
  <c r="AI46" i="5"/>
  <c r="AI13" i="5" s="1"/>
  <c r="AI61" i="5"/>
  <c r="AI28" i="5" s="1"/>
  <c r="AI45" i="5"/>
  <c r="AI12" i="5" s="1"/>
  <c r="AI40" i="5"/>
  <c r="AI7" i="5" s="1"/>
  <c r="AI57" i="5"/>
  <c r="AI24" i="5" s="1"/>
  <c r="AI51" i="5"/>
  <c r="AI18" i="5" s="1"/>
  <c r="AI55" i="5"/>
  <c r="AI22" i="5" s="1"/>
  <c r="AI56" i="5"/>
  <c r="AI23" i="5" s="1"/>
  <c r="AI41" i="5"/>
  <c r="AI8" i="5" s="1"/>
  <c r="AI47" i="5"/>
  <c r="AI14" i="5" s="1"/>
  <c r="AI49" i="5"/>
  <c r="AI16" i="5" s="1"/>
  <c r="AI50" i="5"/>
  <c r="AI17" i="5" s="1"/>
  <c r="AI44" i="5"/>
  <c r="AI11" i="5" s="1"/>
  <c r="AI54" i="5"/>
  <c r="AI21" i="5" s="1"/>
  <c r="AI43" i="5"/>
  <c r="AI10" i="5" s="1"/>
  <c r="AI53" i="5"/>
  <c r="AI20" i="5" s="1"/>
  <c r="AI58" i="5"/>
  <c r="AI25" i="5" s="1"/>
  <c r="AI48" i="5"/>
  <c r="AI15" i="5" s="1"/>
  <c r="AI52" i="5"/>
  <c r="AI19" i="5" s="1"/>
  <c r="AI42" i="5"/>
  <c r="AI9" i="5" s="1"/>
  <c r="AI60" i="5"/>
  <c r="AI27" i="5" s="1"/>
  <c r="W103" i="104"/>
  <c r="X66" i="104"/>
  <c r="AH6" i="5"/>
  <c r="N38" i="104" s="1"/>
  <c r="AH8" i="5"/>
  <c r="N40" i="104" s="1"/>
  <c r="W95" i="104"/>
  <c r="AH9" i="5"/>
  <c r="N41" i="104" s="1"/>
  <c r="AH14" i="5"/>
  <c r="N46" i="104" s="1"/>
  <c r="AH19" i="5"/>
  <c r="N51" i="104" s="1"/>
  <c r="W109" i="104"/>
  <c r="X71" i="104"/>
  <c r="AH11" i="5"/>
  <c r="N43" i="104" s="1"/>
  <c r="W101" i="104"/>
  <c r="AH23" i="5"/>
  <c r="N55" i="104" s="1"/>
  <c r="W98" i="104"/>
  <c r="W110" i="104"/>
  <c r="AH10" i="5"/>
  <c r="N42" i="104" s="1"/>
  <c r="W105" i="104"/>
  <c r="AH7" i="5"/>
  <c r="N39" i="104" s="1"/>
  <c r="W102" i="104"/>
  <c r="W104" i="104"/>
  <c r="W113" i="104"/>
  <c r="X82" i="104"/>
  <c r="AH22" i="5"/>
  <c r="N54" i="104" s="1"/>
  <c r="W106" i="104"/>
  <c r="AH24" i="5"/>
  <c r="W99" i="104"/>
  <c r="W111" i="104"/>
  <c r="AH25" i="5"/>
  <c r="N57" i="104" s="1"/>
  <c r="AH28" i="5"/>
  <c r="N60" i="104" s="1"/>
  <c r="W112" i="104"/>
  <c r="W115" i="104"/>
  <c r="AH13" i="5"/>
  <c r="N45" i="104" s="1"/>
  <c r="AH27" i="5"/>
  <c r="N59" i="104" s="1"/>
  <c r="W100" i="104"/>
  <c r="W97" i="104"/>
  <c r="W108" i="104"/>
  <c r="X76" i="104"/>
  <c r="AH16" i="5"/>
  <c r="N48" i="104" s="1"/>
  <c r="W93" i="104"/>
  <c r="W96" i="104"/>
  <c r="X95" i="104" l="1"/>
  <c r="X108" i="104"/>
  <c r="X115" i="104"/>
  <c r="X93" i="104"/>
  <c r="X112" i="104"/>
  <c r="X100" i="104"/>
  <c r="X110" i="104"/>
  <c r="Y81" i="104"/>
  <c r="Y71" i="104"/>
  <c r="X98" i="104"/>
  <c r="Y77" i="104"/>
  <c r="X113" i="104"/>
  <c r="Y76" i="104"/>
  <c r="N56" i="104"/>
  <c r="O56" i="104" s="1"/>
  <c r="Y74" i="104"/>
  <c r="X106" i="104"/>
  <c r="X105" i="104"/>
  <c r="Y68" i="104"/>
  <c r="Y83" i="104"/>
  <c r="X109" i="104"/>
  <c r="Y82" i="104"/>
  <c r="X97" i="104"/>
  <c r="Y78" i="104"/>
  <c r="X103" i="104"/>
  <c r="Y84" i="104"/>
  <c r="X111" i="104"/>
  <c r="Y67" i="104"/>
  <c r="Y72" i="104"/>
  <c r="Y88" i="104"/>
  <c r="Y73" i="104"/>
  <c r="Y66" i="104"/>
  <c r="X104" i="104"/>
  <c r="X99" i="104"/>
  <c r="Y87" i="104"/>
  <c r="AJ40" i="5"/>
  <c r="AJ7" i="5" s="1"/>
  <c r="Z67" i="104" s="1"/>
  <c r="AJ56" i="5"/>
  <c r="AJ23" i="5" s="1"/>
  <c r="Z83" i="104" s="1"/>
  <c r="AJ51" i="5"/>
  <c r="AJ18" i="5" s="1"/>
  <c r="Z78" i="104" s="1"/>
  <c r="AJ43" i="5"/>
  <c r="AJ10" i="5" s="1"/>
  <c r="Z70" i="104" s="1"/>
  <c r="AJ41" i="5"/>
  <c r="AJ8" i="5" s="1"/>
  <c r="Z68" i="104" s="1"/>
  <c r="AJ58" i="5"/>
  <c r="AJ25" i="5" s="1"/>
  <c r="Z85" i="104" s="1"/>
  <c r="AJ53" i="5"/>
  <c r="AJ20" i="5" s="1"/>
  <c r="Z80" i="104" s="1"/>
  <c r="AJ46" i="5"/>
  <c r="AJ13" i="5" s="1"/>
  <c r="Z73" i="104" s="1"/>
  <c r="AJ42" i="5"/>
  <c r="AJ9" i="5" s="1"/>
  <c r="Z69" i="104" s="1"/>
  <c r="AJ61" i="5"/>
  <c r="AJ28" i="5" s="1"/>
  <c r="Z88" i="104" s="1"/>
  <c r="AJ55" i="5"/>
  <c r="AJ22" i="5" s="1"/>
  <c r="Z82" i="104" s="1"/>
  <c r="AJ57" i="5"/>
  <c r="AJ24" i="5" s="1"/>
  <c r="Z84" i="104" s="1"/>
  <c r="AJ45" i="5"/>
  <c r="AJ12" i="5" s="1"/>
  <c r="Z72" i="104" s="1"/>
  <c r="AJ54" i="5"/>
  <c r="AJ21" i="5" s="1"/>
  <c r="Z81" i="104" s="1"/>
  <c r="AJ47" i="5"/>
  <c r="AJ14" i="5" s="1"/>
  <c r="Z74" i="104" s="1"/>
  <c r="AJ49" i="5"/>
  <c r="AJ16" i="5" s="1"/>
  <c r="Z76" i="104" s="1"/>
  <c r="AJ60" i="5"/>
  <c r="AJ27" i="5" s="1"/>
  <c r="Z87" i="104" s="1"/>
  <c r="AJ44" i="5"/>
  <c r="AJ11" i="5" s="1"/>
  <c r="Z71" i="104" s="1"/>
  <c r="AJ39" i="5"/>
  <c r="AJ6" i="5" s="1"/>
  <c r="Z66" i="104" s="1"/>
  <c r="AJ48" i="5"/>
  <c r="AJ15" i="5" s="1"/>
  <c r="Z75" i="104" s="1"/>
  <c r="AJ50" i="5"/>
  <c r="AJ17" i="5" s="1"/>
  <c r="Z77" i="104" s="1"/>
  <c r="AJ52" i="5"/>
  <c r="AJ19" i="5" s="1"/>
  <c r="Z79" i="104" s="1"/>
  <c r="AJ59" i="5"/>
  <c r="AJ26" i="5" s="1"/>
  <c r="Z86" i="104" s="1"/>
  <c r="Y69" i="104"/>
  <c r="AK63" i="5"/>
  <c r="AK30" i="5"/>
  <c r="X107" i="104"/>
  <c r="Y79" i="104"/>
  <c r="X114" i="104"/>
  <c r="Y75" i="104"/>
  <c r="X96" i="104"/>
  <c r="X94" i="104"/>
  <c r="Y85" i="104"/>
  <c r="Y70" i="104"/>
  <c r="Y86" i="104"/>
  <c r="X102" i="104"/>
  <c r="Y80" i="104"/>
  <c r="X101" i="104"/>
  <c r="Z114" i="104" l="1"/>
  <c r="O59" i="104"/>
  <c r="O50" i="104"/>
  <c r="O48" i="104"/>
  <c r="O46" i="104"/>
  <c r="O58" i="104"/>
  <c r="O40" i="104"/>
  <c r="O55" i="104"/>
  <c r="O53" i="104"/>
  <c r="O41" i="104"/>
  <c r="Y102" i="104"/>
  <c r="O47" i="104"/>
  <c r="O57" i="104"/>
  <c r="O60" i="104"/>
  <c r="O49" i="104"/>
  <c r="Z111" i="104"/>
  <c r="Z96" i="104"/>
  <c r="Z100" i="104"/>
  <c r="Z107" i="104"/>
  <c r="AK48" i="5"/>
  <c r="AK15" i="5" s="1"/>
  <c r="AA75" i="104" s="1"/>
  <c r="AK46" i="5"/>
  <c r="AK13" i="5" s="1"/>
  <c r="AA73" i="104" s="1"/>
  <c r="AK47" i="5"/>
  <c r="AK14" i="5" s="1"/>
  <c r="AK45" i="5"/>
  <c r="AK12" i="5" s="1"/>
  <c r="AA72" i="104" s="1"/>
  <c r="AK56" i="5"/>
  <c r="AK23" i="5" s="1"/>
  <c r="AK60" i="5"/>
  <c r="AK27" i="5" s="1"/>
  <c r="AK55" i="5"/>
  <c r="AK22" i="5" s="1"/>
  <c r="AA82" i="104" s="1"/>
  <c r="AK61" i="5"/>
  <c r="AK28" i="5" s="1"/>
  <c r="AA88" i="104" s="1"/>
  <c r="AK43" i="5"/>
  <c r="AK10" i="5" s="1"/>
  <c r="AK53" i="5"/>
  <c r="AK20" i="5" s="1"/>
  <c r="AK52" i="5"/>
  <c r="AK19" i="5" s="1"/>
  <c r="AK54" i="5"/>
  <c r="AK21" i="5" s="1"/>
  <c r="AK57" i="5"/>
  <c r="AK24" i="5" s="1"/>
  <c r="AA84" i="104" s="1"/>
  <c r="AK42" i="5"/>
  <c r="AK9" i="5" s="1"/>
  <c r="AA69" i="104" s="1"/>
  <c r="AK51" i="5"/>
  <c r="AK18" i="5" s="1"/>
  <c r="AA78" i="104" s="1"/>
  <c r="AK59" i="5"/>
  <c r="AK26" i="5" s="1"/>
  <c r="AA86" i="104" s="1"/>
  <c r="AK39" i="5"/>
  <c r="AK6" i="5" s="1"/>
  <c r="AA66" i="104" s="1"/>
  <c r="AK44" i="5"/>
  <c r="AK11" i="5" s="1"/>
  <c r="AA71" i="104" s="1"/>
  <c r="AK41" i="5"/>
  <c r="AK8" i="5" s="1"/>
  <c r="AK49" i="5"/>
  <c r="AK16" i="5" s="1"/>
  <c r="AK50" i="5"/>
  <c r="AK17" i="5" s="1"/>
  <c r="AA77" i="104" s="1"/>
  <c r="AK40" i="5"/>
  <c r="AK7" i="5" s="1"/>
  <c r="AK58" i="5"/>
  <c r="AK25" i="5" s="1"/>
  <c r="AA85" i="104" s="1"/>
  <c r="Z112" i="104"/>
  <c r="Y101" i="104"/>
  <c r="AL63" i="5"/>
  <c r="AL30" i="5"/>
  <c r="Z95" i="104"/>
  <c r="Z97" i="104"/>
  <c r="Y111" i="104"/>
  <c r="Y113" i="104"/>
  <c r="Y96" i="104"/>
  <c r="Z105" i="104"/>
  <c r="O39" i="104"/>
  <c r="O42" i="104"/>
  <c r="Z110" i="104"/>
  <c r="O52" i="104"/>
  <c r="O38" i="104"/>
  <c r="O45" i="104"/>
  <c r="Z94" i="104"/>
  <c r="Y99" i="104"/>
  <c r="Z115" i="104"/>
  <c r="Y94" i="104"/>
  <c r="Y107" i="104"/>
  <c r="Y114" i="104"/>
  <c r="Z106" i="104"/>
  <c r="Z104" i="104"/>
  <c r="Y104" i="104"/>
  <c r="Y97" i="104"/>
  <c r="Y109" i="104"/>
  <c r="Z98" i="104"/>
  <c r="Y112" i="104"/>
  <c r="Y100" i="104"/>
  <c r="O43" i="104"/>
  <c r="Z101" i="104"/>
  <c r="Z108" i="104"/>
  <c r="Y115" i="104"/>
  <c r="O51" i="104"/>
  <c r="Y108" i="104"/>
  <c r="Z109" i="104"/>
  <c r="Y95" i="104"/>
  <c r="Y106" i="104"/>
  <c r="Y105" i="104"/>
  <c r="Z113" i="104"/>
  <c r="Y103" i="104"/>
  <c r="Z102" i="104"/>
  <c r="Z93" i="104"/>
  <c r="Y93" i="104"/>
  <c r="Y98" i="104"/>
  <c r="Z103" i="104"/>
  <c r="Y110" i="104"/>
  <c r="Z99" i="104"/>
  <c r="O54" i="104"/>
  <c r="O44" i="104"/>
  <c r="AA76" i="104" l="1"/>
  <c r="AA81" i="104"/>
  <c r="AA79" i="104"/>
  <c r="AA80" i="104"/>
  <c r="AA74" i="104"/>
  <c r="AA68" i="104"/>
  <c r="AA70" i="104"/>
  <c r="AA87" i="104"/>
  <c r="AA83" i="104"/>
  <c r="AL60" i="5"/>
  <c r="AL27" i="5" s="1"/>
  <c r="AB87" i="104" s="1"/>
  <c r="AL45" i="5"/>
  <c r="AL12" i="5" s="1"/>
  <c r="AL46" i="5"/>
  <c r="AL13" i="5" s="1"/>
  <c r="AL39" i="5"/>
  <c r="AL6" i="5" s="1"/>
  <c r="AB66" i="104" s="1"/>
  <c r="AL51" i="5"/>
  <c r="AL18" i="5" s="1"/>
  <c r="AL49" i="5"/>
  <c r="AL16" i="5" s="1"/>
  <c r="AB76" i="104" s="1"/>
  <c r="AL57" i="5"/>
  <c r="AL24" i="5" s="1"/>
  <c r="AL55" i="5"/>
  <c r="AL22" i="5" s="1"/>
  <c r="AB82" i="104" s="1"/>
  <c r="AL59" i="5"/>
  <c r="AL26" i="5" s="1"/>
  <c r="AB86" i="104" s="1"/>
  <c r="AL54" i="5"/>
  <c r="AL21" i="5" s="1"/>
  <c r="AB81" i="104" s="1"/>
  <c r="AL42" i="5"/>
  <c r="AL9" i="5" s="1"/>
  <c r="AL47" i="5"/>
  <c r="AL14" i="5" s="1"/>
  <c r="AB74" i="104" s="1"/>
  <c r="AL48" i="5"/>
  <c r="AL15" i="5" s="1"/>
  <c r="AL61" i="5"/>
  <c r="AL28" i="5" s="1"/>
  <c r="AB88" i="104" s="1"/>
  <c r="AL50" i="5"/>
  <c r="AL17" i="5" s="1"/>
  <c r="AB77" i="104" s="1"/>
  <c r="AL53" i="5"/>
  <c r="AL20" i="5" s="1"/>
  <c r="AB80" i="104" s="1"/>
  <c r="AL52" i="5"/>
  <c r="AL19" i="5" s="1"/>
  <c r="AB79" i="104" s="1"/>
  <c r="AL40" i="5"/>
  <c r="AL7" i="5" s="1"/>
  <c r="AB67" i="104" s="1"/>
  <c r="AL43" i="5"/>
  <c r="AL10" i="5" s="1"/>
  <c r="AB70" i="104" s="1"/>
  <c r="AL44" i="5"/>
  <c r="AL11" i="5" s="1"/>
  <c r="AB71" i="104" s="1"/>
  <c r="AL41" i="5"/>
  <c r="AL8" i="5" s="1"/>
  <c r="AB68" i="104" s="1"/>
  <c r="AL56" i="5"/>
  <c r="AL23" i="5" s="1"/>
  <c r="AB83" i="104" s="1"/>
  <c r="AL58" i="5"/>
  <c r="AL25" i="5" s="1"/>
  <c r="AM30" i="5"/>
  <c r="AM63" i="5"/>
  <c r="AA67" i="104"/>
  <c r="AA114" i="104" l="1"/>
  <c r="AA100" i="104"/>
  <c r="AA101" i="104"/>
  <c r="AB69" i="104"/>
  <c r="AB73" i="104"/>
  <c r="AM55" i="5"/>
  <c r="AM22" i="5" s="1"/>
  <c r="AC82" i="104" s="1"/>
  <c r="AM48" i="5"/>
  <c r="AM15" i="5" s="1"/>
  <c r="AC75" i="104" s="1"/>
  <c r="AM52" i="5"/>
  <c r="AM19" i="5" s="1"/>
  <c r="AM39" i="5"/>
  <c r="AM6" i="5" s="1"/>
  <c r="AC66" i="104" s="1"/>
  <c r="AM49" i="5"/>
  <c r="AM16" i="5" s="1"/>
  <c r="AC76" i="104" s="1"/>
  <c r="AM60" i="5"/>
  <c r="AM27" i="5" s="1"/>
  <c r="AC87" i="104" s="1"/>
  <c r="AM53" i="5"/>
  <c r="AM20" i="5" s="1"/>
  <c r="AM43" i="5"/>
  <c r="AM10" i="5" s="1"/>
  <c r="AC70" i="104" s="1"/>
  <c r="AM42" i="5"/>
  <c r="AM9" i="5" s="1"/>
  <c r="AC69" i="104" s="1"/>
  <c r="AM58" i="5"/>
  <c r="AM25" i="5" s="1"/>
  <c r="AC85" i="104" s="1"/>
  <c r="AM51" i="5"/>
  <c r="AM18" i="5" s="1"/>
  <c r="AC78" i="104" s="1"/>
  <c r="AM50" i="5"/>
  <c r="AM17" i="5" s="1"/>
  <c r="AM59" i="5"/>
  <c r="AM26" i="5" s="1"/>
  <c r="AC86" i="104" s="1"/>
  <c r="AM61" i="5"/>
  <c r="AM28" i="5" s="1"/>
  <c r="AM44" i="5"/>
  <c r="AM11" i="5" s="1"/>
  <c r="AM41" i="5"/>
  <c r="AM8" i="5" s="1"/>
  <c r="AC68" i="104" s="1"/>
  <c r="AM54" i="5"/>
  <c r="AM21" i="5" s="1"/>
  <c r="AC81" i="104" s="1"/>
  <c r="AM57" i="5"/>
  <c r="AM24" i="5" s="1"/>
  <c r="AC84" i="104" s="1"/>
  <c r="AM40" i="5"/>
  <c r="AM7" i="5" s="1"/>
  <c r="AM47" i="5"/>
  <c r="AM14" i="5" s="1"/>
  <c r="AC74" i="104" s="1"/>
  <c r="AM45" i="5"/>
  <c r="AM12" i="5" s="1"/>
  <c r="AC72" i="104" s="1"/>
  <c r="AM46" i="5"/>
  <c r="AM13" i="5" s="1"/>
  <c r="AC73" i="104" s="1"/>
  <c r="AM56" i="5"/>
  <c r="AM23" i="5" s="1"/>
  <c r="AA107" i="104"/>
  <c r="AB78" i="104"/>
  <c r="AA115" i="104"/>
  <c r="AA94" i="104"/>
  <c r="AA106" i="104"/>
  <c r="AA110" i="104"/>
  <c r="AA108" i="104"/>
  <c r="AA95" i="104"/>
  <c r="AB84" i="104"/>
  <c r="AA93" i="104"/>
  <c r="AA102" i="104"/>
  <c r="AA104" i="104"/>
  <c r="AN30" i="5"/>
  <c r="AN63" i="5"/>
  <c r="AB72" i="104"/>
  <c r="AA99" i="104"/>
  <c r="AB85" i="104"/>
  <c r="AA111" i="104"/>
  <c r="AA96" i="104"/>
  <c r="AA109" i="104"/>
  <c r="AA105" i="104"/>
  <c r="AA97" i="104"/>
  <c r="AA113" i="104"/>
  <c r="AA98" i="104"/>
  <c r="AB75" i="104"/>
  <c r="AA112" i="104"/>
  <c r="AA103" i="104"/>
  <c r="AB114" i="104" l="1"/>
  <c r="AB102" i="104"/>
  <c r="AB97" i="104"/>
  <c r="AO30" i="5"/>
  <c r="AO63" i="5"/>
  <c r="AC79" i="104"/>
  <c r="AB108" i="104"/>
  <c r="AB98" i="104"/>
  <c r="AC71" i="104"/>
  <c r="AC88" i="104"/>
  <c r="AB115" i="104"/>
  <c r="AB104" i="104"/>
  <c r="AB95" i="104"/>
  <c r="AB107" i="104"/>
  <c r="AB110" i="104"/>
  <c r="AB94" i="104"/>
  <c r="AC77" i="104"/>
  <c r="AB112" i="104"/>
  <c r="AB99" i="104"/>
  <c r="AC80" i="104"/>
  <c r="AN49" i="5"/>
  <c r="AN16" i="5" s="1"/>
  <c r="AD76" i="104" s="1"/>
  <c r="AN40" i="5"/>
  <c r="AN7" i="5" s="1"/>
  <c r="AD67" i="104" s="1"/>
  <c r="AN60" i="5"/>
  <c r="AN27" i="5" s="1"/>
  <c r="AD87" i="104" s="1"/>
  <c r="AN52" i="5"/>
  <c r="AN19" i="5" s="1"/>
  <c r="AD79" i="104" s="1"/>
  <c r="AN39" i="5"/>
  <c r="AN6" i="5" s="1"/>
  <c r="AD66" i="104" s="1"/>
  <c r="AN47" i="5"/>
  <c r="AN14" i="5" s="1"/>
  <c r="AN44" i="5"/>
  <c r="AN11" i="5" s="1"/>
  <c r="AD71" i="104" s="1"/>
  <c r="AN42" i="5"/>
  <c r="AN9" i="5" s="1"/>
  <c r="AD69" i="104" s="1"/>
  <c r="AN46" i="5"/>
  <c r="AN13" i="5" s="1"/>
  <c r="AN48" i="5"/>
  <c r="AN15" i="5" s="1"/>
  <c r="AN54" i="5"/>
  <c r="AN21" i="5" s="1"/>
  <c r="AD81" i="104" s="1"/>
  <c r="AN41" i="5"/>
  <c r="AN8" i="5" s="1"/>
  <c r="AN43" i="5"/>
  <c r="AN10" i="5" s="1"/>
  <c r="AN45" i="5"/>
  <c r="AN12" i="5" s="1"/>
  <c r="AD72" i="104" s="1"/>
  <c r="AN59" i="5"/>
  <c r="AN26" i="5" s="1"/>
  <c r="AN55" i="5"/>
  <c r="AN22" i="5" s="1"/>
  <c r="AD82" i="104" s="1"/>
  <c r="AN61" i="5"/>
  <c r="AN28" i="5" s="1"/>
  <c r="AD88" i="104" s="1"/>
  <c r="AN50" i="5"/>
  <c r="AN17" i="5" s="1"/>
  <c r="AD77" i="104" s="1"/>
  <c r="AN53" i="5"/>
  <c r="AN20" i="5" s="1"/>
  <c r="AD80" i="104" s="1"/>
  <c r="AN57" i="5"/>
  <c r="AN24" i="5" s="1"/>
  <c r="AD84" i="104" s="1"/>
  <c r="AN51" i="5"/>
  <c r="AN18" i="5" s="1"/>
  <c r="AN56" i="5"/>
  <c r="AN23" i="5" s="1"/>
  <c r="AD83" i="104" s="1"/>
  <c r="AN58" i="5"/>
  <c r="AN25" i="5" s="1"/>
  <c r="AB105" i="104"/>
  <c r="AB113" i="104"/>
  <c r="AB93" i="104"/>
  <c r="AC83" i="104"/>
  <c r="AB100" i="104"/>
  <c r="AB103" i="104"/>
  <c r="AB111" i="104"/>
  <c r="AB106" i="104"/>
  <c r="AB96" i="104"/>
  <c r="AB109" i="104"/>
  <c r="AC67" i="104"/>
  <c r="AB101" i="104"/>
  <c r="AC112" i="104" l="1"/>
  <c r="AC93" i="104"/>
  <c r="AC100" i="104"/>
  <c r="AC108" i="104"/>
  <c r="AC110" i="104"/>
  <c r="AC102" i="104"/>
  <c r="AC99" i="104"/>
  <c r="AC114" i="104"/>
  <c r="AC109" i="104"/>
  <c r="AC105" i="104"/>
  <c r="AC113" i="104"/>
  <c r="AC115" i="104"/>
  <c r="AD73" i="104"/>
  <c r="AD85" i="104"/>
  <c r="AC95" i="104"/>
  <c r="AC111" i="104"/>
  <c r="AC101" i="104"/>
  <c r="AD86" i="104"/>
  <c r="AC106" i="104"/>
  <c r="AD70" i="104"/>
  <c r="AP63" i="5"/>
  <c r="AP30" i="5"/>
  <c r="AD68" i="104"/>
  <c r="AO56" i="5"/>
  <c r="AO23" i="5" s="1"/>
  <c r="AO47" i="5"/>
  <c r="AO14" i="5" s="1"/>
  <c r="AE74" i="104" s="1"/>
  <c r="AO58" i="5"/>
  <c r="AO25" i="5" s="1"/>
  <c r="AE85" i="104" s="1"/>
  <c r="AO39" i="5"/>
  <c r="AO6" i="5" s="1"/>
  <c r="AE66" i="104" s="1"/>
  <c r="AO50" i="5"/>
  <c r="AO17" i="5" s="1"/>
  <c r="AO53" i="5"/>
  <c r="AO20" i="5" s="1"/>
  <c r="AO52" i="5"/>
  <c r="AO19" i="5" s="1"/>
  <c r="AE79" i="104" s="1"/>
  <c r="AO55" i="5"/>
  <c r="AO22" i="5" s="1"/>
  <c r="AE82" i="104" s="1"/>
  <c r="AO40" i="5"/>
  <c r="AO7" i="5" s="1"/>
  <c r="AE67" i="104" s="1"/>
  <c r="AO61" i="5"/>
  <c r="AO28" i="5" s="1"/>
  <c r="AO57" i="5"/>
  <c r="AO24" i="5" s="1"/>
  <c r="AO54" i="5"/>
  <c r="AO21" i="5" s="1"/>
  <c r="AO42" i="5"/>
  <c r="AO9" i="5" s="1"/>
  <c r="AE69" i="104" s="1"/>
  <c r="AO48" i="5"/>
  <c r="AO15" i="5" s="1"/>
  <c r="AE75" i="104" s="1"/>
  <c r="AO41" i="5"/>
  <c r="AO8" i="5" s="1"/>
  <c r="AE68" i="104" s="1"/>
  <c r="AO45" i="5"/>
  <c r="AO12" i="5" s="1"/>
  <c r="AO44" i="5"/>
  <c r="AO11" i="5" s="1"/>
  <c r="AE71" i="104" s="1"/>
  <c r="AO60" i="5"/>
  <c r="AO27" i="5" s="1"/>
  <c r="AE87" i="104" s="1"/>
  <c r="AO46" i="5"/>
  <c r="AO13" i="5" s="1"/>
  <c r="AE73" i="104" s="1"/>
  <c r="AO59" i="5"/>
  <c r="AO26" i="5" s="1"/>
  <c r="AE86" i="104" s="1"/>
  <c r="AO43" i="5"/>
  <c r="AO10" i="5" s="1"/>
  <c r="AE70" i="104" s="1"/>
  <c r="AO49" i="5"/>
  <c r="AO16" i="5" s="1"/>
  <c r="AE76" i="104" s="1"/>
  <c r="AO51" i="5"/>
  <c r="AO18" i="5" s="1"/>
  <c r="AE78" i="104" s="1"/>
  <c r="AD74" i="104"/>
  <c r="AC97" i="104"/>
  <c r="AC107" i="104"/>
  <c r="AD78" i="104"/>
  <c r="AC96" i="104"/>
  <c r="AC98" i="104"/>
  <c r="AC94" i="104"/>
  <c r="AC104" i="104"/>
  <c r="AD75" i="104"/>
  <c r="AC103" i="104"/>
  <c r="AD108" i="104" l="1"/>
  <c r="AD106" i="104"/>
  <c r="AD95" i="104"/>
  <c r="AD98" i="104"/>
  <c r="AD100" i="104"/>
  <c r="AE81" i="104"/>
  <c r="AE88" i="104"/>
  <c r="AD109" i="104"/>
  <c r="AD115" i="104"/>
  <c r="AE77" i="104"/>
  <c r="AD113" i="104"/>
  <c r="AE84" i="104"/>
  <c r="AD105" i="104"/>
  <c r="AE80" i="104"/>
  <c r="AD104" i="104"/>
  <c r="AD107" i="104"/>
  <c r="AD111" i="104"/>
  <c r="AD101" i="104"/>
  <c r="AD96" i="104"/>
  <c r="AD112" i="104"/>
  <c r="AE83" i="104"/>
  <c r="AD94" i="104"/>
  <c r="AP56" i="5"/>
  <c r="AP23" i="5" s="1"/>
  <c r="AF83" i="104" s="1"/>
  <c r="AP61" i="5"/>
  <c r="AP28" i="5" s="1"/>
  <c r="AF88" i="104" s="1"/>
  <c r="AP47" i="5"/>
  <c r="AP14" i="5" s="1"/>
  <c r="AP55" i="5"/>
  <c r="AP22" i="5" s="1"/>
  <c r="AP54" i="5"/>
  <c r="AP21" i="5" s="1"/>
  <c r="AF81" i="104" s="1"/>
  <c r="AP41" i="5"/>
  <c r="AP8" i="5" s="1"/>
  <c r="AP52" i="5"/>
  <c r="AP19" i="5" s="1"/>
  <c r="AF79" i="104" s="1"/>
  <c r="AP53" i="5"/>
  <c r="AP20" i="5" s="1"/>
  <c r="AF80" i="104" s="1"/>
  <c r="AP44" i="5"/>
  <c r="AP11" i="5" s="1"/>
  <c r="AP51" i="5"/>
  <c r="AP18" i="5" s="1"/>
  <c r="AF78" i="104" s="1"/>
  <c r="AP59" i="5"/>
  <c r="AP26" i="5" s="1"/>
  <c r="AP57" i="5"/>
  <c r="AP24" i="5" s="1"/>
  <c r="AP42" i="5"/>
  <c r="AP9" i="5" s="1"/>
  <c r="AP50" i="5"/>
  <c r="AP17" i="5" s="1"/>
  <c r="AF77" i="104" s="1"/>
  <c r="AP39" i="5"/>
  <c r="AP6" i="5" s="1"/>
  <c r="AP45" i="5"/>
  <c r="AP12" i="5" s="1"/>
  <c r="AF72" i="104" s="1"/>
  <c r="AP46" i="5"/>
  <c r="AP13" i="5" s="1"/>
  <c r="AP43" i="5"/>
  <c r="AP10" i="5" s="1"/>
  <c r="AF70" i="104" s="1"/>
  <c r="AP58" i="5"/>
  <c r="AP25" i="5" s="1"/>
  <c r="AF85" i="104" s="1"/>
  <c r="AP60" i="5"/>
  <c r="AP27" i="5" s="1"/>
  <c r="AP40" i="5"/>
  <c r="AP7" i="5" s="1"/>
  <c r="AP49" i="5"/>
  <c r="AP16" i="5" s="1"/>
  <c r="AP48" i="5"/>
  <c r="AP15" i="5" s="1"/>
  <c r="AS30" i="5"/>
  <c r="AS63" i="5"/>
  <c r="AD110" i="104"/>
  <c r="AD97" i="104"/>
  <c r="AE72" i="104"/>
  <c r="AD103" i="104"/>
  <c r="AD102" i="104"/>
  <c r="AD99" i="104"/>
  <c r="AD114" i="104"/>
  <c r="AD93" i="104"/>
  <c r="AF84" i="104" l="1"/>
  <c r="AQ24" i="5"/>
  <c r="AR24" i="5" s="1"/>
  <c r="J24" i="104" s="1"/>
  <c r="AE93" i="104"/>
  <c r="AQ17" i="5"/>
  <c r="AR17" i="5" s="1"/>
  <c r="J17" i="104" s="1"/>
  <c r="AQ12" i="5"/>
  <c r="AR12" i="5" s="1"/>
  <c r="J12" i="104" s="1"/>
  <c r="AE99" i="104"/>
  <c r="AQ10" i="5"/>
  <c r="AR10" i="5" s="1"/>
  <c r="J10" i="104" s="1"/>
  <c r="AF86" i="104"/>
  <c r="AQ26" i="5"/>
  <c r="AF71" i="104"/>
  <c r="AQ11" i="5"/>
  <c r="AE105" i="104"/>
  <c r="AE100" i="104"/>
  <c r="AE113" i="104"/>
  <c r="AQ20" i="5"/>
  <c r="AE98" i="104"/>
  <c r="AF68" i="104"/>
  <c r="AQ8" i="5"/>
  <c r="AE114" i="104"/>
  <c r="AQ18" i="5"/>
  <c r="AE111" i="104"/>
  <c r="AT30" i="5"/>
  <c r="AT63" i="5"/>
  <c r="AF75" i="104"/>
  <c r="AQ15" i="5"/>
  <c r="AE97" i="104"/>
  <c r="AF76" i="104"/>
  <c r="AQ16" i="5"/>
  <c r="AF67" i="104"/>
  <c r="AQ7" i="5"/>
  <c r="AF87" i="104"/>
  <c r="AQ27" i="5"/>
  <c r="AE109" i="104"/>
  <c r="AE110" i="104"/>
  <c r="AE96" i="104"/>
  <c r="AE94" i="104"/>
  <c r="AF73" i="104"/>
  <c r="AQ13" i="5"/>
  <c r="AE101" i="104"/>
  <c r="AQ28" i="5"/>
  <c r="AQ19" i="5"/>
  <c r="AE115" i="104"/>
  <c r="AE102" i="104"/>
  <c r="AF66" i="104"/>
  <c r="AQ6" i="5"/>
  <c r="AQ25" i="5"/>
  <c r="AQ21" i="5"/>
  <c r="AE112" i="104"/>
  <c r="AE108" i="104"/>
  <c r="AE95" i="104"/>
  <c r="AF69" i="104"/>
  <c r="AQ9" i="5"/>
  <c r="AE107" i="104"/>
  <c r="AF82" i="104"/>
  <c r="AQ22" i="5"/>
  <c r="AS44" i="5"/>
  <c r="AS11" i="5" s="1"/>
  <c r="AS45" i="5"/>
  <c r="AS12" i="5" s="1"/>
  <c r="AS40" i="5"/>
  <c r="AS7" i="5" s="1"/>
  <c r="AS59" i="5"/>
  <c r="AS26" i="5" s="1"/>
  <c r="AS56" i="5"/>
  <c r="AS23" i="5" s="1"/>
  <c r="AS41" i="5"/>
  <c r="AS8" i="5" s="1"/>
  <c r="AS46" i="5"/>
  <c r="AS13" i="5" s="1"/>
  <c r="AS58" i="5"/>
  <c r="AS25" i="5" s="1"/>
  <c r="AS60" i="5"/>
  <c r="AS27" i="5" s="1"/>
  <c r="AS52" i="5"/>
  <c r="AS19" i="5" s="1"/>
  <c r="AS48" i="5"/>
  <c r="AS15" i="5" s="1"/>
  <c r="AS42" i="5"/>
  <c r="AS9" i="5" s="1"/>
  <c r="AS53" i="5"/>
  <c r="AS20" i="5" s="1"/>
  <c r="AS39" i="5"/>
  <c r="AS6" i="5" s="1"/>
  <c r="AS43" i="5"/>
  <c r="AS10" i="5" s="1"/>
  <c r="AS51" i="5"/>
  <c r="AS18" i="5" s="1"/>
  <c r="AS57" i="5"/>
  <c r="AS24" i="5" s="1"/>
  <c r="AS50" i="5"/>
  <c r="AS17" i="5" s="1"/>
  <c r="AS47" i="5"/>
  <c r="AS14" i="5" s="1"/>
  <c r="AS55" i="5"/>
  <c r="AS22" i="5" s="1"/>
  <c r="AS61" i="5"/>
  <c r="AS28" i="5" s="1"/>
  <c r="AS54" i="5"/>
  <c r="AS21" i="5" s="1"/>
  <c r="AS49" i="5"/>
  <c r="AS16" i="5" s="1"/>
  <c r="AF74" i="104"/>
  <c r="AQ14" i="5"/>
  <c r="AE104" i="104"/>
  <c r="AE103" i="104"/>
  <c r="AE106" i="104"/>
  <c r="AQ23" i="5"/>
  <c r="P44" i="104" l="1"/>
  <c r="P42" i="104"/>
  <c r="P49" i="104"/>
  <c r="P56" i="104"/>
  <c r="AF114" i="104"/>
  <c r="AF110" i="104"/>
  <c r="AF105" i="104"/>
  <c r="AG74" i="104"/>
  <c r="P41" i="104"/>
  <c r="AR9" i="5"/>
  <c r="J9" i="104" s="1"/>
  <c r="AF96" i="104"/>
  <c r="P39" i="104"/>
  <c r="AR7" i="5"/>
  <c r="J7" i="104" s="1"/>
  <c r="AG84" i="104"/>
  <c r="AG70" i="104"/>
  <c r="AG73" i="104"/>
  <c r="P50" i="104"/>
  <c r="AR18" i="5"/>
  <c r="J18" i="104" s="1"/>
  <c r="AR23" i="5"/>
  <c r="J23" i="104" s="1"/>
  <c r="P55" i="104"/>
  <c r="P40" i="104"/>
  <c r="AR8" i="5"/>
  <c r="J8" i="104" s="1"/>
  <c r="AG86" i="104"/>
  <c r="AG72" i="104"/>
  <c r="AG71" i="104"/>
  <c r="AF109" i="104"/>
  <c r="AF107" i="104"/>
  <c r="AG81" i="104"/>
  <c r="AF108" i="104"/>
  <c r="AG88" i="104"/>
  <c r="AF94" i="104"/>
  <c r="AG78" i="104"/>
  <c r="AG66" i="104"/>
  <c r="AF104" i="104"/>
  <c r="AG80" i="104"/>
  <c r="P53" i="104"/>
  <c r="AR21" i="5"/>
  <c r="J21" i="104" s="1"/>
  <c r="AR15" i="5"/>
  <c r="J15" i="104" s="1"/>
  <c r="P47" i="104"/>
  <c r="AF112" i="104"/>
  <c r="AF99" i="104"/>
  <c r="AG68" i="104"/>
  <c r="P51" i="104"/>
  <c r="AR19" i="5"/>
  <c r="J19" i="104" s="1"/>
  <c r="AG83" i="104"/>
  <c r="P60" i="104"/>
  <c r="AR28" i="5"/>
  <c r="J28" i="104" s="1"/>
  <c r="AF95" i="104"/>
  <c r="AG67" i="104"/>
  <c r="P45" i="104"/>
  <c r="AR13" i="5"/>
  <c r="J13" i="104" s="1"/>
  <c r="AF115" i="104"/>
  <c r="AF100" i="104"/>
  <c r="P46" i="104"/>
  <c r="AR14" i="5"/>
  <c r="J14" i="104" s="1"/>
  <c r="AF101" i="104"/>
  <c r="AR22" i="5"/>
  <c r="J22" i="104" s="1"/>
  <c r="P54" i="104"/>
  <c r="AF97" i="104"/>
  <c r="P52" i="104"/>
  <c r="AR20" i="5"/>
  <c r="J20" i="104" s="1"/>
  <c r="AG76" i="104"/>
  <c r="AG82" i="104"/>
  <c r="AR27" i="5"/>
  <c r="J27" i="104" s="1"/>
  <c r="P59" i="104"/>
  <c r="AG77" i="104"/>
  <c r="P48" i="104"/>
  <c r="AR16" i="5"/>
  <c r="J16" i="104" s="1"/>
  <c r="AF103" i="104"/>
  <c r="AG69" i="104"/>
  <c r="P57" i="104"/>
  <c r="AR25" i="5"/>
  <c r="J25" i="104" s="1"/>
  <c r="AF102" i="104"/>
  <c r="AF106" i="104"/>
  <c r="AG75" i="104"/>
  <c r="P38" i="104"/>
  <c r="AR6" i="5"/>
  <c r="J6" i="104" s="1"/>
  <c r="AT42" i="5"/>
  <c r="AT9" i="5" s="1"/>
  <c r="AH69" i="104" s="1"/>
  <c r="AT45" i="5"/>
  <c r="AT12" i="5" s="1"/>
  <c r="AH72" i="104" s="1"/>
  <c r="AT53" i="5"/>
  <c r="AT20" i="5" s="1"/>
  <c r="AH80" i="104" s="1"/>
  <c r="AT46" i="5"/>
  <c r="AT13" i="5" s="1"/>
  <c r="AH73" i="104" s="1"/>
  <c r="AT59" i="5"/>
  <c r="AT26" i="5" s="1"/>
  <c r="AH86" i="104" s="1"/>
  <c r="AT55" i="5"/>
  <c r="AT22" i="5" s="1"/>
  <c r="AH82" i="104" s="1"/>
  <c r="AT48" i="5"/>
  <c r="AT15" i="5" s="1"/>
  <c r="AH75" i="104" s="1"/>
  <c r="AT56" i="5"/>
  <c r="AT23" i="5" s="1"/>
  <c r="AH83" i="104" s="1"/>
  <c r="AT52" i="5"/>
  <c r="AT19" i="5" s="1"/>
  <c r="AH79" i="104" s="1"/>
  <c r="AT57" i="5"/>
  <c r="AT24" i="5" s="1"/>
  <c r="AH84" i="104" s="1"/>
  <c r="AT41" i="5"/>
  <c r="AT8" i="5" s="1"/>
  <c r="AH68" i="104" s="1"/>
  <c r="AT49" i="5"/>
  <c r="AT16" i="5" s="1"/>
  <c r="AH76" i="104" s="1"/>
  <c r="AT40" i="5"/>
  <c r="AT7" i="5" s="1"/>
  <c r="AH67" i="104" s="1"/>
  <c r="AT51" i="5"/>
  <c r="AT18" i="5" s="1"/>
  <c r="AH78" i="104" s="1"/>
  <c r="AT58" i="5"/>
  <c r="AT25" i="5" s="1"/>
  <c r="AH85" i="104" s="1"/>
  <c r="AT43" i="5"/>
  <c r="AT10" i="5" s="1"/>
  <c r="AH70" i="104" s="1"/>
  <c r="AT61" i="5"/>
  <c r="AT28" i="5" s="1"/>
  <c r="AH88" i="104" s="1"/>
  <c r="AT39" i="5"/>
  <c r="AT6" i="5" s="1"/>
  <c r="AH66" i="104" s="1"/>
  <c r="AT60" i="5"/>
  <c r="AT27" i="5" s="1"/>
  <c r="AH87" i="104" s="1"/>
  <c r="AT44" i="5"/>
  <c r="AT11" i="5" s="1"/>
  <c r="AH71" i="104" s="1"/>
  <c r="AT47" i="5"/>
  <c r="AT14" i="5" s="1"/>
  <c r="AH74" i="104" s="1"/>
  <c r="AT50" i="5"/>
  <c r="AT17" i="5" s="1"/>
  <c r="AH77" i="104" s="1"/>
  <c r="AT54" i="5"/>
  <c r="AT21" i="5" s="1"/>
  <c r="AH81" i="104" s="1"/>
  <c r="P43" i="104"/>
  <c r="AR11" i="5"/>
  <c r="J11" i="104" s="1"/>
  <c r="AG79" i="104"/>
  <c r="AF93" i="104"/>
  <c r="AF98" i="104"/>
  <c r="AG87" i="104"/>
  <c r="AU63" i="5"/>
  <c r="AU30" i="5"/>
  <c r="AR26" i="5"/>
  <c r="J26" i="104" s="1"/>
  <c r="P58" i="104"/>
  <c r="AF111" i="104"/>
  <c r="AG85" i="104"/>
  <c r="AF113" i="104"/>
  <c r="AG100" i="104" l="1"/>
  <c r="AH109" i="104"/>
  <c r="AG99" i="104"/>
  <c r="AG102" i="104"/>
  <c r="K24" i="104"/>
  <c r="Q52" i="104"/>
  <c r="AH104" i="104"/>
  <c r="K10" i="104"/>
  <c r="K20" i="104"/>
  <c r="AH101" i="104"/>
  <c r="Q47" i="104"/>
  <c r="K21" i="104"/>
  <c r="K25" i="104"/>
  <c r="AG113" i="104"/>
  <c r="K8" i="104"/>
  <c r="AH97" i="104"/>
  <c r="K14" i="104"/>
  <c r="AG107" i="104"/>
  <c r="Q40" i="104"/>
  <c r="AH112" i="104"/>
  <c r="AG96" i="104"/>
  <c r="Q46" i="104"/>
  <c r="Q55" i="104"/>
  <c r="AG112" i="104"/>
  <c r="AH105" i="104"/>
  <c r="Q56" i="104"/>
  <c r="K23" i="104"/>
  <c r="AH94" i="104"/>
  <c r="AG93" i="104"/>
  <c r="K18" i="104"/>
  <c r="Q58" i="104"/>
  <c r="AH103" i="104"/>
  <c r="K13" i="104"/>
  <c r="Q50" i="104"/>
  <c r="K26" i="104"/>
  <c r="AH95" i="104"/>
  <c r="K16" i="104"/>
  <c r="Q45" i="104"/>
  <c r="AG105" i="104"/>
  <c r="AH98" i="104"/>
  <c r="AH114" i="104"/>
  <c r="K22" i="104"/>
  <c r="AH115" i="104"/>
  <c r="AU45" i="5"/>
  <c r="AU12" i="5" s="1"/>
  <c r="AU44" i="5"/>
  <c r="AU11" i="5" s="1"/>
  <c r="AI71" i="104" s="1"/>
  <c r="AU42" i="5"/>
  <c r="AU9" i="5" s="1"/>
  <c r="AU41" i="5"/>
  <c r="AU8" i="5" s="1"/>
  <c r="AU46" i="5"/>
  <c r="AU13" i="5" s="1"/>
  <c r="AI73" i="104" s="1"/>
  <c r="AU43" i="5"/>
  <c r="AU10" i="5" s="1"/>
  <c r="AI70" i="104" s="1"/>
  <c r="AU39" i="5"/>
  <c r="AU6" i="5" s="1"/>
  <c r="AI66" i="104" s="1"/>
  <c r="AU53" i="5"/>
  <c r="AU20" i="5" s="1"/>
  <c r="AU40" i="5"/>
  <c r="AU7" i="5" s="1"/>
  <c r="AU56" i="5"/>
  <c r="AU23" i="5" s="1"/>
  <c r="AI83" i="104" s="1"/>
  <c r="AU49" i="5"/>
  <c r="AU16" i="5" s="1"/>
  <c r="AI76" i="104" s="1"/>
  <c r="AU50" i="5"/>
  <c r="AU17" i="5" s="1"/>
  <c r="AI77" i="104" s="1"/>
  <c r="AU52" i="5"/>
  <c r="AU19" i="5" s="1"/>
  <c r="AI79" i="104" s="1"/>
  <c r="AU48" i="5"/>
  <c r="AU15" i="5" s="1"/>
  <c r="AU51" i="5"/>
  <c r="AU18" i="5" s="1"/>
  <c r="AI78" i="104" s="1"/>
  <c r="AI105" i="104" s="1"/>
  <c r="AU55" i="5"/>
  <c r="AU22" i="5" s="1"/>
  <c r="AI82" i="104" s="1"/>
  <c r="AU54" i="5"/>
  <c r="AU21" i="5" s="1"/>
  <c r="AU57" i="5"/>
  <c r="AU24" i="5" s="1"/>
  <c r="AI84" i="104" s="1"/>
  <c r="AU47" i="5"/>
  <c r="AU14" i="5" s="1"/>
  <c r="AI74" i="104" s="1"/>
  <c r="AU59" i="5"/>
  <c r="AU26" i="5" s="1"/>
  <c r="AU58" i="5"/>
  <c r="AU25" i="5" s="1"/>
  <c r="AU60" i="5"/>
  <c r="AU27" i="5" s="1"/>
  <c r="AI87" i="104" s="1"/>
  <c r="AU61" i="5"/>
  <c r="AU28" i="5" s="1"/>
  <c r="AI88" i="104" s="1"/>
  <c r="AG94" i="104"/>
  <c r="AW63" i="5"/>
  <c r="AW30" i="5"/>
  <c r="AG104" i="104"/>
  <c r="K28" i="104"/>
  <c r="AG114" i="104"/>
  <c r="Q60" i="104"/>
  <c r="Q59" i="104"/>
  <c r="K27" i="104"/>
  <c r="AG108" i="104"/>
  <c r="AH107" i="104"/>
  <c r="AH99" i="104"/>
  <c r="Q51" i="104"/>
  <c r="K11" i="104"/>
  <c r="Q41" i="104"/>
  <c r="Q43" i="104"/>
  <c r="J30" i="104"/>
  <c r="K6" i="104"/>
  <c r="J32" i="104"/>
  <c r="J31" i="104"/>
  <c r="AG95" i="104"/>
  <c r="AG98" i="104"/>
  <c r="K15" i="104"/>
  <c r="Q54" i="104"/>
  <c r="AH93" i="104"/>
  <c r="Q53" i="104"/>
  <c r="Q57" i="104"/>
  <c r="AH111" i="104"/>
  <c r="Q48" i="104"/>
  <c r="AH106" i="104"/>
  <c r="Q44" i="104"/>
  <c r="AH110" i="104"/>
  <c r="AG97" i="104"/>
  <c r="AH102" i="104"/>
  <c r="Q49" i="104"/>
  <c r="AG115" i="104"/>
  <c r="K17" i="104"/>
  <c r="AG111" i="104"/>
  <c r="AH113" i="104"/>
  <c r="K7" i="104"/>
  <c r="AH100" i="104"/>
  <c r="AG110" i="104"/>
  <c r="Q39" i="104"/>
  <c r="K19" i="104"/>
  <c r="AG106" i="104"/>
  <c r="AG109" i="104"/>
  <c r="K9" i="104"/>
  <c r="AH96" i="104"/>
  <c r="K12" i="104"/>
  <c r="AH108" i="104"/>
  <c r="Q38" i="104"/>
  <c r="AG103" i="104"/>
  <c r="Q42" i="104"/>
  <c r="AG101" i="104"/>
  <c r="AV19" i="5" l="1"/>
  <c r="R51" i="104" s="1"/>
  <c r="AV13" i="5"/>
  <c r="R45" i="104" s="1"/>
  <c r="AV24" i="5"/>
  <c r="R56" i="104" s="1"/>
  <c r="AV22" i="5"/>
  <c r="AV17" i="5"/>
  <c r="R49" i="104" s="1"/>
  <c r="AI67" i="104"/>
  <c r="AV7" i="5"/>
  <c r="AI80" i="104"/>
  <c r="AV20" i="5"/>
  <c r="AV27" i="5"/>
  <c r="AV28" i="5"/>
  <c r="AV14" i="5"/>
  <c r="AV6" i="5"/>
  <c r="AI68" i="104"/>
  <c r="AV8" i="5"/>
  <c r="AW39" i="5"/>
  <c r="AW6" i="5" s="1"/>
  <c r="AW56" i="5"/>
  <c r="AW23" i="5" s="1"/>
  <c r="AW61" i="5"/>
  <c r="AW28" i="5" s="1"/>
  <c r="AW59" i="5"/>
  <c r="AW26" i="5" s="1"/>
  <c r="AW54" i="5"/>
  <c r="AW21" i="5" s="1"/>
  <c r="AW55" i="5"/>
  <c r="AW22" i="5" s="1"/>
  <c r="AW58" i="5"/>
  <c r="AW25" i="5" s="1"/>
  <c r="AW44" i="5"/>
  <c r="AW11" i="5" s="1"/>
  <c r="AW47" i="5"/>
  <c r="AW14" i="5" s="1"/>
  <c r="AW40" i="5"/>
  <c r="AW7" i="5" s="1"/>
  <c r="AW45" i="5"/>
  <c r="AW12" i="5" s="1"/>
  <c r="AW49" i="5"/>
  <c r="AW16" i="5" s="1"/>
  <c r="AW46" i="5"/>
  <c r="AW13" i="5" s="1"/>
  <c r="AW53" i="5"/>
  <c r="AW20" i="5" s="1"/>
  <c r="AW52" i="5"/>
  <c r="AW19" i="5" s="1"/>
  <c r="AW42" i="5"/>
  <c r="AW9" i="5" s="1"/>
  <c r="AW51" i="5"/>
  <c r="AW18" i="5" s="1"/>
  <c r="AW48" i="5"/>
  <c r="AW15" i="5" s="1"/>
  <c r="AW57" i="5"/>
  <c r="AW24" i="5" s="1"/>
  <c r="AW60" i="5"/>
  <c r="AW27" i="5" s="1"/>
  <c r="AW43" i="5"/>
  <c r="AW10" i="5" s="1"/>
  <c r="AW50" i="5"/>
  <c r="AW17" i="5" s="1"/>
  <c r="AW41" i="5"/>
  <c r="AW8" i="5" s="1"/>
  <c r="AI69" i="104"/>
  <c r="AV9" i="5"/>
  <c r="AV16" i="5"/>
  <c r="AX63" i="5"/>
  <c r="AX30" i="5"/>
  <c r="AV10" i="5"/>
  <c r="AI72" i="104"/>
  <c r="AV12" i="5"/>
  <c r="J33" i="104"/>
  <c r="AI86" i="104"/>
  <c r="AV26" i="5"/>
  <c r="AI85" i="104"/>
  <c r="AV25" i="5"/>
  <c r="AI81" i="104"/>
  <c r="AV21" i="5"/>
  <c r="AI75" i="104"/>
  <c r="AV15" i="5"/>
  <c r="AV18" i="5"/>
  <c r="AV11" i="5"/>
  <c r="AV23" i="5"/>
  <c r="R54" i="104" l="1"/>
  <c r="AI114" i="104"/>
  <c r="AI104" i="104"/>
  <c r="AI97" i="104"/>
  <c r="AI113" i="104"/>
  <c r="AI115" i="104"/>
  <c r="AJ78" i="104"/>
  <c r="AJ69" i="104"/>
  <c r="AJ79" i="104"/>
  <c r="AJ82" i="104"/>
  <c r="AJ81" i="104"/>
  <c r="AJ86" i="104"/>
  <c r="AX52" i="5"/>
  <c r="AX19" i="5" s="1"/>
  <c r="AK79" i="104" s="1"/>
  <c r="AX48" i="5"/>
  <c r="AX15" i="5" s="1"/>
  <c r="AK75" i="104" s="1"/>
  <c r="AX43" i="5"/>
  <c r="AX10" i="5" s="1"/>
  <c r="AK70" i="104" s="1"/>
  <c r="AX44" i="5"/>
  <c r="AX11" i="5" s="1"/>
  <c r="AK71" i="104" s="1"/>
  <c r="AX46" i="5"/>
  <c r="AX13" i="5" s="1"/>
  <c r="AK73" i="104" s="1"/>
  <c r="AX53" i="5"/>
  <c r="AX20" i="5" s="1"/>
  <c r="AK80" i="104" s="1"/>
  <c r="AX58" i="5"/>
  <c r="AX25" i="5" s="1"/>
  <c r="AK85" i="104" s="1"/>
  <c r="AX39" i="5"/>
  <c r="AX6" i="5" s="1"/>
  <c r="AK66" i="104" s="1"/>
  <c r="AX54" i="5"/>
  <c r="AX21" i="5" s="1"/>
  <c r="AK81" i="104" s="1"/>
  <c r="AX61" i="5"/>
  <c r="AX28" i="5" s="1"/>
  <c r="AK88" i="104" s="1"/>
  <c r="AX60" i="5"/>
  <c r="AX27" i="5" s="1"/>
  <c r="AK87" i="104" s="1"/>
  <c r="AX40" i="5"/>
  <c r="AX7" i="5" s="1"/>
  <c r="AK67" i="104" s="1"/>
  <c r="AX42" i="5"/>
  <c r="AX9" i="5" s="1"/>
  <c r="AK69" i="104" s="1"/>
  <c r="AX50" i="5"/>
  <c r="AX17" i="5" s="1"/>
  <c r="AK77" i="104" s="1"/>
  <c r="AX56" i="5"/>
  <c r="AX23" i="5" s="1"/>
  <c r="AK83" i="104" s="1"/>
  <c r="AX45" i="5"/>
  <c r="AX12" i="5" s="1"/>
  <c r="AK72" i="104" s="1"/>
  <c r="AX47" i="5"/>
  <c r="AX14" i="5" s="1"/>
  <c r="AK74" i="104" s="1"/>
  <c r="AX41" i="5"/>
  <c r="AX8" i="5" s="1"/>
  <c r="AK68" i="104" s="1"/>
  <c r="AX51" i="5"/>
  <c r="AX18" i="5" s="1"/>
  <c r="AK78" i="104" s="1"/>
  <c r="AX55" i="5"/>
  <c r="AX22" i="5" s="1"/>
  <c r="AK82" i="104" s="1"/>
  <c r="AX57" i="5"/>
  <c r="AX24" i="5" s="1"/>
  <c r="AK84" i="104" s="1"/>
  <c r="AX49" i="5"/>
  <c r="AX16" i="5" s="1"/>
  <c r="AK76" i="104" s="1"/>
  <c r="AX59" i="5"/>
  <c r="AX26" i="5" s="1"/>
  <c r="AK86" i="104" s="1"/>
  <c r="R48" i="104"/>
  <c r="AJ66" i="104"/>
  <c r="AI108" i="104"/>
  <c r="R40" i="104"/>
  <c r="AJ68" i="104"/>
  <c r="R58" i="104"/>
  <c r="R60" i="104"/>
  <c r="AI98" i="104"/>
  <c r="AI109" i="104"/>
  <c r="AY30" i="5"/>
  <c r="AY63" i="5"/>
  <c r="AJ88" i="104"/>
  <c r="AJ83" i="104"/>
  <c r="R53" i="104"/>
  <c r="R41" i="104"/>
  <c r="AI96" i="104"/>
  <c r="AI111" i="104"/>
  <c r="AI95" i="104"/>
  <c r="AI101" i="104"/>
  <c r="AJ77" i="104"/>
  <c r="R38" i="104"/>
  <c r="R57" i="104"/>
  <c r="AJ70" i="104"/>
  <c r="AI100" i="104"/>
  <c r="AI112" i="104"/>
  <c r="AJ87" i="104"/>
  <c r="R46" i="104"/>
  <c r="AJ84" i="104"/>
  <c r="AJ75" i="104"/>
  <c r="R55" i="104"/>
  <c r="AJ80" i="104"/>
  <c r="AI93" i="104"/>
  <c r="R43" i="104"/>
  <c r="AJ73" i="104"/>
  <c r="R59" i="104"/>
  <c r="R50" i="104"/>
  <c r="AJ76" i="104"/>
  <c r="R52" i="104"/>
  <c r="AI106" i="104"/>
  <c r="AJ72" i="104"/>
  <c r="AI107" i="104"/>
  <c r="R47" i="104"/>
  <c r="AJ67" i="104"/>
  <c r="R39" i="104"/>
  <c r="AI102" i="104"/>
  <c r="R44" i="104"/>
  <c r="AJ74" i="104"/>
  <c r="AI94" i="104"/>
  <c r="AI99" i="104"/>
  <c r="AJ71" i="104"/>
  <c r="AI110" i="104"/>
  <c r="R42" i="104"/>
  <c r="AJ85" i="104"/>
  <c r="AI103" i="104"/>
  <c r="AJ109" i="104" l="1"/>
  <c r="AJ113" i="104"/>
  <c r="S59" i="104"/>
  <c r="S45" i="104"/>
  <c r="S54" i="104"/>
  <c r="AK113" i="104"/>
  <c r="AK103" i="104"/>
  <c r="AJ100" i="104"/>
  <c r="AZ30" i="5"/>
  <c r="AZ63" i="5"/>
  <c r="AK109" i="104"/>
  <c r="S56" i="104"/>
  <c r="S42" i="104"/>
  <c r="AJ95" i="104"/>
  <c r="AJ102" i="104"/>
  <c r="AK93" i="104"/>
  <c r="S52" i="104"/>
  <c r="AJ111" i="104"/>
  <c r="AK112" i="104"/>
  <c r="AJ103" i="104"/>
  <c r="S53" i="104"/>
  <c r="AK98" i="104"/>
  <c r="AJ101" i="104"/>
  <c r="AK97" i="104"/>
  <c r="AJ114" i="104"/>
  <c r="AY39" i="5"/>
  <c r="AY6" i="5" s="1"/>
  <c r="AL66" i="104" s="1"/>
  <c r="AY47" i="5"/>
  <c r="AY14" i="5" s="1"/>
  <c r="AL74" i="104" s="1"/>
  <c r="AY60" i="5"/>
  <c r="AY27" i="5" s="1"/>
  <c r="AL87" i="104" s="1"/>
  <c r="AY49" i="5"/>
  <c r="AY16" i="5" s="1"/>
  <c r="AL76" i="104" s="1"/>
  <c r="AY52" i="5"/>
  <c r="AY19" i="5" s="1"/>
  <c r="AY56" i="5"/>
  <c r="AY23" i="5" s="1"/>
  <c r="AL83" i="104" s="1"/>
  <c r="AY46" i="5"/>
  <c r="AY13" i="5" s="1"/>
  <c r="AY50" i="5"/>
  <c r="AY17" i="5" s="1"/>
  <c r="AY42" i="5"/>
  <c r="AY9" i="5" s="1"/>
  <c r="AY44" i="5"/>
  <c r="AY11" i="5" s="1"/>
  <c r="AY53" i="5"/>
  <c r="AY20" i="5" s="1"/>
  <c r="AY58" i="5"/>
  <c r="AY25" i="5" s="1"/>
  <c r="AL85" i="104" s="1"/>
  <c r="AY55" i="5"/>
  <c r="AY22" i="5" s="1"/>
  <c r="AL82" i="104" s="1"/>
  <c r="AY54" i="5"/>
  <c r="AY21" i="5" s="1"/>
  <c r="AY41" i="5"/>
  <c r="AY8" i="5" s="1"/>
  <c r="AY59" i="5"/>
  <c r="AY26" i="5" s="1"/>
  <c r="AL86" i="104" s="1"/>
  <c r="AY43" i="5"/>
  <c r="AY10" i="5" s="1"/>
  <c r="AY51" i="5"/>
  <c r="AY18" i="5" s="1"/>
  <c r="AL78" i="104" s="1"/>
  <c r="AY45" i="5"/>
  <c r="AY12" i="5" s="1"/>
  <c r="AL72" i="104" s="1"/>
  <c r="AY40" i="5"/>
  <c r="AY7" i="5" s="1"/>
  <c r="AY48" i="5"/>
  <c r="AY15" i="5" s="1"/>
  <c r="AY61" i="5"/>
  <c r="AY28" i="5" s="1"/>
  <c r="AL88" i="104" s="1"/>
  <c r="AY57" i="5"/>
  <c r="AY24" i="5" s="1"/>
  <c r="AL84" i="104" s="1"/>
  <c r="AJ108" i="104"/>
  <c r="S39" i="104"/>
  <c r="AK114" i="104"/>
  <c r="AK115" i="104"/>
  <c r="AK108" i="104"/>
  <c r="AJ98" i="104"/>
  <c r="S41" i="104"/>
  <c r="S40" i="104"/>
  <c r="AK107" i="104"/>
  <c r="AK100" i="104"/>
  <c r="S46" i="104"/>
  <c r="AJ93" i="104"/>
  <c r="S50" i="104"/>
  <c r="AJ110" i="104"/>
  <c r="AK102" i="104"/>
  <c r="S48" i="104"/>
  <c r="AK106" i="104"/>
  <c r="S44" i="104"/>
  <c r="AJ115" i="104"/>
  <c r="AJ97" i="104"/>
  <c r="AK111" i="104"/>
  <c r="S57" i="104"/>
  <c r="AK105" i="104"/>
  <c r="AJ94" i="104"/>
  <c r="S43" i="104"/>
  <c r="AK95" i="104"/>
  <c r="S49" i="104"/>
  <c r="AK101" i="104"/>
  <c r="S38" i="104"/>
  <c r="S60" i="104"/>
  <c r="AK99" i="104"/>
  <c r="AJ106" i="104"/>
  <c r="S47" i="104"/>
  <c r="AJ107" i="104"/>
  <c r="AK110" i="104"/>
  <c r="AJ104" i="104"/>
  <c r="AK104" i="104"/>
  <c r="AJ96" i="104"/>
  <c r="AJ112" i="104"/>
  <c r="S58" i="104"/>
  <c r="AK96" i="104"/>
  <c r="AJ99" i="104"/>
  <c r="S55" i="104"/>
  <c r="S51" i="104"/>
  <c r="AK94" i="104"/>
  <c r="AJ105" i="104"/>
  <c r="AL75" i="104" l="1"/>
  <c r="AL67" i="104"/>
  <c r="AL70" i="104"/>
  <c r="AL68" i="104"/>
  <c r="AL81" i="104"/>
  <c r="AL71" i="104"/>
  <c r="AL69" i="104"/>
  <c r="BA30" i="5"/>
  <c r="BA63" i="5"/>
  <c r="AL80" i="104"/>
  <c r="AL77" i="104"/>
  <c r="AL73" i="104"/>
  <c r="AZ59" i="5"/>
  <c r="AZ26" i="5" s="1"/>
  <c r="AZ51" i="5"/>
  <c r="AZ18" i="5" s="1"/>
  <c r="AZ55" i="5"/>
  <c r="AZ22" i="5" s="1"/>
  <c r="AM82" i="104" s="1"/>
  <c r="AM109" i="104" s="1"/>
  <c r="AZ61" i="5"/>
  <c r="AZ28" i="5" s="1"/>
  <c r="AM88" i="104" s="1"/>
  <c r="AZ50" i="5"/>
  <c r="AZ17" i="5" s="1"/>
  <c r="AM77" i="104" s="1"/>
  <c r="AZ45" i="5"/>
  <c r="AZ12" i="5" s="1"/>
  <c r="AZ39" i="5"/>
  <c r="AZ6" i="5" s="1"/>
  <c r="AM66" i="104" s="1"/>
  <c r="AZ42" i="5"/>
  <c r="AZ9" i="5" s="1"/>
  <c r="AM69" i="104" s="1"/>
  <c r="AZ54" i="5"/>
  <c r="AZ21" i="5" s="1"/>
  <c r="AM81" i="104" s="1"/>
  <c r="AZ58" i="5"/>
  <c r="AZ25" i="5" s="1"/>
  <c r="AM85" i="104" s="1"/>
  <c r="AZ47" i="5"/>
  <c r="AZ14" i="5" s="1"/>
  <c r="AZ57" i="5"/>
  <c r="AZ24" i="5" s="1"/>
  <c r="AM84" i="104" s="1"/>
  <c r="AZ40" i="5"/>
  <c r="AZ7" i="5" s="1"/>
  <c r="AM67" i="104" s="1"/>
  <c r="AZ56" i="5"/>
  <c r="AZ23" i="5" s="1"/>
  <c r="AM83" i="104" s="1"/>
  <c r="AZ46" i="5"/>
  <c r="AZ13" i="5" s="1"/>
  <c r="AM73" i="104" s="1"/>
  <c r="AZ44" i="5"/>
  <c r="AZ11" i="5" s="1"/>
  <c r="AM71" i="104" s="1"/>
  <c r="AZ49" i="5"/>
  <c r="AZ16" i="5" s="1"/>
  <c r="AZ48" i="5"/>
  <c r="AZ15" i="5" s="1"/>
  <c r="AM75" i="104" s="1"/>
  <c r="AZ52" i="5"/>
  <c r="AZ19" i="5" s="1"/>
  <c r="AM79" i="104" s="1"/>
  <c r="AZ41" i="5"/>
  <c r="AZ8" i="5" s="1"/>
  <c r="AM68" i="104" s="1"/>
  <c r="AZ53" i="5"/>
  <c r="AZ20" i="5" s="1"/>
  <c r="AM80" i="104" s="1"/>
  <c r="AZ60" i="5"/>
  <c r="AZ27" i="5" s="1"/>
  <c r="AZ43" i="5"/>
  <c r="AZ10" i="5" s="1"/>
  <c r="AM70" i="104" s="1"/>
  <c r="AL79" i="104"/>
  <c r="AL111" i="104" l="1"/>
  <c r="AL110" i="104"/>
  <c r="AL96" i="104"/>
  <c r="AL98" i="104"/>
  <c r="AL112" i="104"/>
  <c r="AL109" i="104"/>
  <c r="AL101" i="104"/>
  <c r="AM78" i="104"/>
  <c r="AL108" i="104"/>
  <c r="AL106" i="104"/>
  <c r="AM86" i="104"/>
  <c r="AL95" i="104"/>
  <c r="AL100" i="104"/>
  <c r="AM72" i="104"/>
  <c r="AM87" i="104"/>
  <c r="AL113" i="104"/>
  <c r="AL104" i="104"/>
  <c r="AL107" i="104"/>
  <c r="AL105" i="104"/>
  <c r="AM76" i="104"/>
  <c r="AL115" i="104"/>
  <c r="AL114" i="104"/>
  <c r="BA45" i="5"/>
  <c r="BA12" i="5" s="1"/>
  <c r="AN72" i="104" s="1"/>
  <c r="BA56" i="5"/>
  <c r="BA23" i="5" s="1"/>
  <c r="AN83" i="104" s="1"/>
  <c r="BA58" i="5"/>
  <c r="BA25" i="5" s="1"/>
  <c r="AN85" i="104" s="1"/>
  <c r="BA48" i="5"/>
  <c r="BA15" i="5" s="1"/>
  <c r="AN75" i="104" s="1"/>
  <c r="BA53" i="5"/>
  <c r="BA20" i="5" s="1"/>
  <c r="AN80" i="104" s="1"/>
  <c r="BA40" i="5"/>
  <c r="BA7" i="5" s="1"/>
  <c r="BA57" i="5"/>
  <c r="BA24" i="5" s="1"/>
  <c r="BA41" i="5"/>
  <c r="BA8" i="5" s="1"/>
  <c r="BA44" i="5"/>
  <c r="BA11" i="5" s="1"/>
  <c r="BA60" i="5"/>
  <c r="BA27" i="5" s="1"/>
  <c r="AN87" i="104" s="1"/>
  <c r="BA50" i="5"/>
  <c r="BA17" i="5" s="1"/>
  <c r="AN77" i="104" s="1"/>
  <c r="BA52" i="5"/>
  <c r="BA19" i="5" s="1"/>
  <c r="AN79" i="104" s="1"/>
  <c r="BA39" i="5"/>
  <c r="BA6" i="5" s="1"/>
  <c r="AN66" i="104" s="1"/>
  <c r="BA51" i="5"/>
  <c r="BA18" i="5" s="1"/>
  <c r="AN78" i="104" s="1"/>
  <c r="BA43" i="5"/>
  <c r="BA10" i="5" s="1"/>
  <c r="BA55" i="5"/>
  <c r="BA22" i="5" s="1"/>
  <c r="BA59" i="5"/>
  <c r="BA26" i="5" s="1"/>
  <c r="AN86" i="104" s="1"/>
  <c r="BA47" i="5"/>
  <c r="BA14" i="5" s="1"/>
  <c r="AN74" i="104" s="1"/>
  <c r="BA61" i="5"/>
  <c r="BA28" i="5" s="1"/>
  <c r="AN88" i="104" s="1"/>
  <c r="BA54" i="5"/>
  <c r="BA21" i="5" s="1"/>
  <c r="AN81" i="104" s="1"/>
  <c r="BA42" i="5"/>
  <c r="BA9" i="5" s="1"/>
  <c r="BA46" i="5"/>
  <c r="BA13" i="5" s="1"/>
  <c r="AN73" i="104" s="1"/>
  <c r="BA49" i="5"/>
  <c r="BA16" i="5" s="1"/>
  <c r="AN76" i="104" s="1"/>
  <c r="BD30" i="5"/>
  <c r="BD63" i="5"/>
  <c r="AL94" i="104"/>
  <c r="AL97" i="104"/>
  <c r="AL93" i="104"/>
  <c r="AL99" i="104"/>
  <c r="AM74" i="104"/>
  <c r="AL103" i="104"/>
  <c r="AL102" i="104"/>
  <c r="AN68" i="104" l="1"/>
  <c r="BB8" i="5"/>
  <c r="BC8" i="5" s="1"/>
  <c r="L8" i="104" s="1"/>
  <c r="BB23" i="5"/>
  <c r="T55" i="104" s="1"/>
  <c r="BB13" i="5"/>
  <c r="T45" i="104" s="1"/>
  <c r="BB18" i="5"/>
  <c r="T50" i="104" s="1"/>
  <c r="BB15" i="5"/>
  <c r="BC15" i="5" s="1"/>
  <c r="L15" i="104" s="1"/>
  <c r="BB19" i="5"/>
  <c r="T51" i="104" s="1"/>
  <c r="AM99" i="104"/>
  <c r="BB21" i="5"/>
  <c r="T53" i="104" s="1"/>
  <c r="BB28" i="5"/>
  <c r="T60" i="104" s="1"/>
  <c r="BB6" i="5"/>
  <c r="T38" i="104" s="1"/>
  <c r="AN67" i="104"/>
  <c r="BB7" i="5"/>
  <c r="AM111" i="104"/>
  <c r="AM93" i="104"/>
  <c r="AM97" i="104"/>
  <c r="AM94" i="104"/>
  <c r="AM100" i="104"/>
  <c r="AN69" i="104"/>
  <c r="BB9" i="5"/>
  <c r="BB26" i="5"/>
  <c r="AM113" i="104"/>
  <c r="BB16" i="5"/>
  <c r="AM112" i="104"/>
  <c r="BE30" i="5"/>
  <c r="BE63" i="5"/>
  <c r="BB14" i="5"/>
  <c r="AN70" i="104"/>
  <c r="BB10" i="5"/>
  <c r="AM106" i="104"/>
  <c r="AN71" i="104"/>
  <c r="BB11" i="5"/>
  <c r="BB27" i="5"/>
  <c r="AM114" i="104"/>
  <c r="BD50" i="5"/>
  <c r="BD54" i="5"/>
  <c r="BD55" i="5"/>
  <c r="BD53" i="5"/>
  <c r="BD43" i="5"/>
  <c r="BD49" i="5"/>
  <c r="BD47" i="5"/>
  <c r="BD60" i="5"/>
  <c r="BD39" i="5"/>
  <c r="BD44" i="5"/>
  <c r="BD42" i="5"/>
  <c r="BD51" i="5"/>
  <c r="BD57" i="5"/>
  <c r="BD52" i="5"/>
  <c r="BD46" i="5"/>
  <c r="BD58" i="5"/>
  <c r="BD41" i="5"/>
  <c r="BD59" i="5"/>
  <c r="BD40" i="5"/>
  <c r="BD61" i="5"/>
  <c r="BD56" i="5"/>
  <c r="BD48" i="5"/>
  <c r="BD45" i="5"/>
  <c r="AM103" i="104"/>
  <c r="AM101" i="104"/>
  <c r="AN82" i="104"/>
  <c r="BB22" i="5"/>
  <c r="AM105" i="104"/>
  <c r="AM110" i="104"/>
  <c r="BB25" i="5"/>
  <c r="BB20" i="5"/>
  <c r="AM98" i="104"/>
  <c r="AM102" i="104"/>
  <c r="BB17" i="5"/>
  <c r="AM115" i="104"/>
  <c r="AM95" i="104"/>
  <c r="AM104" i="104"/>
  <c r="AM107" i="104"/>
  <c r="AM96" i="104"/>
  <c r="AN84" i="104"/>
  <c r="BB24" i="5"/>
  <c r="BB12" i="5"/>
  <c r="AM108" i="104"/>
  <c r="BC18" i="5" l="1"/>
  <c r="L18" i="104" s="1"/>
  <c r="T40" i="104"/>
  <c r="BC13" i="5"/>
  <c r="L13" i="104" s="1"/>
  <c r="T47" i="104"/>
  <c r="BC23" i="5"/>
  <c r="L23" i="104" s="1"/>
  <c r="BC21" i="5"/>
  <c r="L21" i="104" s="1"/>
  <c r="BC19" i="5"/>
  <c r="L19" i="104" s="1"/>
  <c r="BC28" i="5"/>
  <c r="L28" i="104" s="1"/>
  <c r="AN98" i="104"/>
  <c r="BD28" i="5"/>
  <c r="AO88" i="104" s="1"/>
  <c r="BC6" i="5"/>
  <c r="L6" i="104" s="1"/>
  <c r="AN95" i="104"/>
  <c r="T43" i="104"/>
  <c r="BC11" i="5"/>
  <c r="L11" i="104" s="1"/>
  <c r="BD8" i="5"/>
  <c r="AN104" i="104"/>
  <c r="BD25" i="5"/>
  <c r="AN106" i="104"/>
  <c r="BD19" i="5"/>
  <c r="AN93" i="104"/>
  <c r="BD24" i="5"/>
  <c r="AN105" i="104"/>
  <c r="T52" i="104"/>
  <c r="BC20" i="5"/>
  <c r="L20" i="104" s="1"/>
  <c r="BD18" i="5"/>
  <c r="T42" i="104"/>
  <c r="BC10" i="5"/>
  <c r="L10" i="104" s="1"/>
  <c r="AN100" i="104"/>
  <c r="BD9" i="5"/>
  <c r="AN97" i="104"/>
  <c r="BD11" i="5"/>
  <c r="T46" i="104"/>
  <c r="BC14" i="5"/>
  <c r="L14" i="104" s="1"/>
  <c r="T57" i="104"/>
  <c r="BC25" i="5"/>
  <c r="L25" i="104" s="1"/>
  <c r="BD6" i="5"/>
  <c r="AN101" i="104"/>
  <c r="AN103" i="104"/>
  <c r="BD26" i="5"/>
  <c r="T49" i="104"/>
  <c r="BC17" i="5"/>
  <c r="L17" i="104" s="1"/>
  <c r="T41" i="104"/>
  <c r="BC9" i="5"/>
  <c r="L9" i="104" s="1"/>
  <c r="BD13" i="5"/>
  <c r="BD27" i="5"/>
  <c r="BF30" i="5"/>
  <c r="BF63" i="5"/>
  <c r="BD14" i="5"/>
  <c r="BE47" i="5"/>
  <c r="BE57" i="5"/>
  <c r="BE50" i="5"/>
  <c r="BE46" i="5"/>
  <c r="BE45" i="5"/>
  <c r="BE44" i="5"/>
  <c r="BE59" i="5"/>
  <c r="BE54" i="5"/>
  <c r="BE42" i="5"/>
  <c r="BE60" i="5"/>
  <c r="BE55" i="5"/>
  <c r="BE41" i="5"/>
  <c r="BE43" i="5"/>
  <c r="BE58" i="5"/>
  <c r="BE61" i="5"/>
  <c r="BE49" i="5"/>
  <c r="BE52" i="5"/>
  <c r="BE39" i="5"/>
  <c r="BE53" i="5"/>
  <c r="BE56" i="5"/>
  <c r="BE40" i="5"/>
  <c r="BE51" i="5"/>
  <c r="BE48" i="5"/>
  <c r="T54" i="104"/>
  <c r="BC22" i="5"/>
  <c r="L22" i="104" s="1"/>
  <c r="AN109" i="104"/>
  <c r="AN110" i="104"/>
  <c r="BD20" i="5"/>
  <c r="AN99" i="104"/>
  <c r="BD22" i="5"/>
  <c r="AN107" i="104"/>
  <c r="BD21" i="5"/>
  <c r="AN113" i="104"/>
  <c r="BD17" i="5"/>
  <c r="AN112" i="104"/>
  <c r="T48" i="104"/>
  <c r="BC16" i="5"/>
  <c r="L16" i="104" s="1"/>
  <c r="AN111" i="104"/>
  <c r="BD12" i="5"/>
  <c r="AN115" i="104"/>
  <c r="BD15" i="5"/>
  <c r="T39" i="104"/>
  <c r="BC7" i="5"/>
  <c r="L7" i="104" s="1"/>
  <c r="T58" i="104"/>
  <c r="BC26" i="5"/>
  <c r="L26" i="104" s="1"/>
  <c r="BD7" i="5"/>
  <c r="AN114" i="104"/>
  <c r="AN96" i="104"/>
  <c r="BD16" i="5"/>
  <c r="BD10" i="5"/>
  <c r="T44" i="104"/>
  <c r="BC12" i="5"/>
  <c r="L12" i="104" s="1"/>
  <c r="T56" i="104"/>
  <c r="BC24" i="5"/>
  <c r="L24" i="104" s="1"/>
  <c r="AN102" i="104"/>
  <c r="BD23" i="5"/>
  <c r="T59" i="104"/>
  <c r="BC27" i="5"/>
  <c r="L27" i="104" s="1"/>
  <c r="AN108" i="104"/>
  <c r="AN94" i="104"/>
  <c r="M19" i="104" l="1"/>
  <c r="BE23" i="5"/>
  <c r="AP83" i="104" s="1"/>
  <c r="M9" i="104"/>
  <c r="U41" i="104"/>
  <c r="AO83" i="104"/>
  <c r="M24" i="104"/>
  <c r="BE19" i="5"/>
  <c r="AP79" i="104" s="1"/>
  <c r="U56" i="104"/>
  <c r="M17" i="104"/>
  <c r="AO78" i="104"/>
  <c r="M12" i="104"/>
  <c r="U48" i="104"/>
  <c r="BE28" i="5"/>
  <c r="U49" i="104"/>
  <c r="M20" i="104"/>
  <c r="U44" i="104"/>
  <c r="BE25" i="5"/>
  <c r="AP85" i="104" s="1"/>
  <c r="AO86" i="104"/>
  <c r="U52" i="104"/>
  <c r="M15" i="104"/>
  <c r="U47" i="104"/>
  <c r="BE10" i="5"/>
  <c r="AP70" i="104" s="1"/>
  <c r="L31" i="104"/>
  <c r="M23" i="104"/>
  <c r="AO77" i="104"/>
  <c r="BE8" i="5"/>
  <c r="AP68" i="104" s="1"/>
  <c r="M6" i="104"/>
  <c r="AO84" i="104"/>
  <c r="M18" i="104"/>
  <c r="BE22" i="5"/>
  <c r="AP82" i="104" s="1"/>
  <c r="L32" i="104"/>
  <c r="U53" i="104"/>
  <c r="AO70" i="104"/>
  <c r="U55" i="104"/>
  <c r="BE27" i="5"/>
  <c r="AP87" i="104" s="1"/>
  <c r="L30" i="104"/>
  <c r="U40" i="104"/>
  <c r="AO76" i="104"/>
  <c r="AO81" i="104"/>
  <c r="BE9" i="5"/>
  <c r="AP69" i="104" s="1"/>
  <c r="AO87" i="104"/>
  <c r="BE20" i="5"/>
  <c r="AP80" i="104" s="1"/>
  <c r="AO73" i="104"/>
  <c r="AO72" i="104"/>
  <c r="BE6" i="5"/>
  <c r="AP66" i="104" s="1"/>
  <c r="U42" i="104"/>
  <c r="M16" i="104"/>
  <c r="BE16" i="5"/>
  <c r="AP76" i="104" s="1"/>
  <c r="U50" i="104"/>
  <c r="BE21" i="5"/>
  <c r="AP81" i="104" s="1"/>
  <c r="AO79" i="104"/>
  <c r="U60" i="104"/>
  <c r="BE26" i="5"/>
  <c r="AP86" i="104" s="1"/>
  <c r="M21" i="104"/>
  <c r="M28" i="104"/>
  <c r="M25" i="104"/>
  <c r="M8" i="104"/>
  <c r="BE12" i="5"/>
  <c r="AP72" i="104" s="1"/>
  <c r="BE13" i="5"/>
  <c r="AP73" i="104" s="1"/>
  <c r="U45" i="104"/>
  <c r="AO85" i="104"/>
  <c r="BE17" i="5"/>
  <c r="AP77" i="104" s="1"/>
  <c r="U46" i="104"/>
  <c r="AO67" i="104"/>
  <c r="BE14" i="5"/>
  <c r="AP74" i="104" s="1"/>
  <c r="AO71" i="104"/>
  <c r="U38" i="104"/>
  <c r="U54" i="104"/>
  <c r="M11" i="104"/>
  <c r="BE15" i="5"/>
  <c r="AP75" i="104" s="1"/>
  <c r="BG63" i="5"/>
  <c r="BG30" i="5"/>
  <c r="M13" i="104"/>
  <c r="U43" i="104"/>
  <c r="M27" i="104"/>
  <c r="M7" i="104"/>
  <c r="BE18" i="5"/>
  <c r="AP78" i="104" s="1"/>
  <c r="BF44" i="5"/>
  <c r="BF47" i="5"/>
  <c r="BF53" i="5"/>
  <c r="BF40" i="5"/>
  <c r="BF52" i="5"/>
  <c r="BF51" i="5"/>
  <c r="BF55" i="5"/>
  <c r="BF42" i="5"/>
  <c r="BF41" i="5"/>
  <c r="BF48" i="5"/>
  <c r="BF45" i="5"/>
  <c r="BF49" i="5"/>
  <c r="BF39" i="5"/>
  <c r="BF57" i="5"/>
  <c r="BF50" i="5"/>
  <c r="BF43" i="5"/>
  <c r="BF56" i="5"/>
  <c r="BF46" i="5"/>
  <c r="BF61" i="5"/>
  <c r="BF59" i="5"/>
  <c r="BF54" i="5"/>
  <c r="BF60" i="5"/>
  <c r="BF58" i="5"/>
  <c r="AO75" i="104"/>
  <c r="M10" i="104"/>
  <c r="AO66" i="104"/>
  <c r="AO82" i="104"/>
  <c r="BE11" i="5"/>
  <c r="AP71" i="104" s="1"/>
  <c r="U57" i="104"/>
  <c r="AO80" i="104"/>
  <c r="M14" i="104"/>
  <c r="BE24" i="5"/>
  <c r="AP84" i="104" s="1"/>
  <c r="AO68" i="104"/>
  <c r="M22" i="104"/>
  <c r="M26" i="104"/>
  <c r="AO74" i="104"/>
  <c r="U51" i="104"/>
  <c r="U58" i="104"/>
  <c r="U59" i="104"/>
  <c r="U39" i="104"/>
  <c r="BE7" i="5"/>
  <c r="AP67" i="104" s="1"/>
  <c r="AO69" i="104"/>
  <c r="AO114" i="104" l="1"/>
  <c r="AO104" i="104"/>
  <c r="BF18" i="5"/>
  <c r="AQ78" i="104" s="1"/>
  <c r="AO115" i="104"/>
  <c r="AO109" i="104"/>
  <c r="BF7" i="5"/>
  <c r="AQ67" i="104" s="1"/>
  <c r="BF20" i="5"/>
  <c r="AQ80" i="104" s="1"/>
  <c r="BF14" i="5"/>
  <c r="AO96" i="104"/>
  <c r="AO102" i="104"/>
  <c r="AO108" i="104"/>
  <c r="BF25" i="5"/>
  <c r="BF27" i="5"/>
  <c r="AO103" i="104"/>
  <c r="AO113" i="104"/>
  <c r="BF21" i="5"/>
  <c r="BF26" i="5"/>
  <c r="BF28" i="5"/>
  <c r="AQ88" i="104" s="1"/>
  <c r="BI30" i="5"/>
  <c r="BI63" i="5"/>
  <c r="BF19" i="5"/>
  <c r="AO112" i="104"/>
  <c r="AO93" i="104"/>
  <c r="BF13" i="5"/>
  <c r="AQ73" i="104" s="1"/>
  <c r="AO101" i="104"/>
  <c r="BG56" i="5"/>
  <c r="BG58" i="5"/>
  <c r="BG40" i="5"/>
  <c r="BG43" i="5"/>
  <c r="BG54" i="5"/>
  <c r="BG53" i="5"/>
  <c r="BG46" i="5"/>
  <c r="BG42" i="5"/>
  <c r="BG55" i="5"/>
  <c r="BG39" i="5"/>
  <c r="BG61" i="5"/>
  <c r="BG44" i="5"/>
  <c r="BG49" i="5"/>
  <c r="BG51" i="5"/>
  <c r="BG41" i="5"/>
  <c r="BG57" i="5"/>
  <c r="BG60" i="5"/>
  <c r="BG52" i="5"/>
  <c r="BG47" i="5"/>
  <c r="BG59" i="5"/>
  <c r="BG48" i="5"/>
  <c r="BG50" i="5"/>
  <c r="BG45" i="5"/>
  <c r="BF10" i="5"/>
  <c r="AQ70" i="104" s="1"/>
  <c r="AO95" i="104"/>
  <c r="BF6" i="5"/>
  <c r="AO105" i="104"/>
  <c r="BF16" i="5"/>
  <c r="AO107" i="104"/>
  <c r="AO99" i="104"/>
  <c r="BF9" i="5"/>
  <c r="AQ69" i="104" s="1"/>
  <c r="AO94" i="104"/>
  <c r="BF11" i="5"/>
  <c r="BF23" i="5"/>
  <c r="AO106" i="104"/>
  <c r="AP88" i="104"/>
  <c r="AO97" i="104"/>
  <c r="BF17" i="5"/>
  <c r="AQ77" i="104" s="1"/>
  <c r="BF24" i="5"/>
  <c r="AQ84" i="104" s="1"/>
  <c r="L33" i="104"/>
  <c r="BF12" i="5"/>
  <c r="AQ72" i="104" s="1"/>
  <c r="AO98" i="104"/>
  <c r="BF15" i="5"/>
  <c r="AO111" i="104"/>
  <c r="BF8" i="5"/>
  <c r="BF22" i="5"/>
  <c r="AO100" i="104"/>
  <c r="AO110" i="104"/>
  <c r="AP115" i="104" l="1"/>
  <c r="AP109" i="104"/>
  <c r="AP102" i="104"/>
  <c r="AP112" i="104"/>
  <c r="AP106" i="104"/>
  <c r="AP101" i="104"/>
  <c r="AP105" i="104"/>
  <c r="AP108" i="104"/>
  <c r="BG8" i="5"/>
  <c r="AR68" i="104" s="1"/>
  <c r="AP113" i="104"/>
  <c r="AP103" i="104"/>
  <c r="BG22" i="5"/>
  <c r="AR82" i="104" s="1"/>
  <c r="AQ81" i="104"/>
  <c r="AP93" i="104"/>
  <c r="BG9" i="5"/>
  <c r="AR69" i="104" s="1"/>
  <c r="AP111" i="104"/>
  <c r="AQ76" i="104"/>
  <c r="BG13" i="5"/>
  <c r="BG20" i="5"/>
  <c r="AQ87" i="104"/>
  <c r="AQ66" i="104"/>
  <c r="BG21" i="5"/>
  <c r="AR81" i="104" s="1"/>
  <c r="AQ85" i="104"/>
  <c r="BG10" i="5"/>
  <c r="AR70" i="104" s="1"/>
  <c r="AP94" i="104"/>
  <c r="BG18" i="5"/>
  <c r="BJ63" i="5"/>
  <c r="BJ30" i="5"/>
  <c r="BG16" i="5"/>
  <c r="AR76" i="104" s="1"/>
  <c r="BG28" i="5"/>
  <c r="AR88" i="104" s="1"/>
  <c r="AQ86" i="104"/>
  <c r="BG25" i="5"/>
  <c r="BG23" i="5"/>
  <c r="AR83" i="104" s="1"/>
  <c r="BG12" i="5"/>
  <c r="AP99" i="104"/>
  <c r="AQ83" i="104"/>
  <c r="BG15" i="5"/>
  <c r="AR75" i="104" s="1"/>
  <c r="AQ74" i="104"/>
  <c r="AQ71" i="104"/>
  <c r="AP96" i="104"/>
  <c r="AQ79" i="104"/>
  <c r="AQ82" i="104"/>
  <c r="AQ109" i="104" s="1"/>
  <c r="AP97" i="104"/>
  <c r="AP104" i="104"/>
  <c r="AP98" i="104"/>
  <c r="AP107" i="104"/>
  <c r="BG27" i="5"/>
  <c r="AR87" i="104" s="1"/>
  <c r="AP114" i="104"/>
  <c r="AQ68" i="104"/>
  <c r="AQ75" i="104"/>
  <c r="BG11" i="5"/>
  <c r="AR71" i="104" s="1"/>
  <c r="BG6" i="5"/>
  <c r="AR66" i="104" s="1"/>
  <c r="BG7" i="5"/>
  <c r="AR67" i="104" s="1"/>
  <c r="BG17" i="5"/>
  <c r="AP100" i="104"/>
  <c r="BG26" i="5"/>
  <c r="AR86" i="104" s="1"/>
  <c r="BG14" i="5"/>
  <c r="AR74" i="104" s="1"/>
  <c r="BG19" i="5"/>
  <c r="AR79" i="104" s="1"/>
  <c r="AP95" i="104"/>
  <c r="BG24" i="5"/>
  <c r="BI60" i="5"/>
  <c r="BI27" i="5" s="1"/>
  <c r="BI55" i="5"/>
  <c r="BI22" i="5" s="1"/>
  <c r="BI44" i="5"/>
  <c r="BI11" i="5" s="1"/>
  <c r="BI54" i="5"/>
  <c r="BI21" i="5" s="1"/>
  <c r="BI52" i="5"/>
  <c r="BI19" i="5" s="1"/>
  <c r="BI42" i="5"/>
  <c r="BI9" i="5" s="1"/>
  <c r="BI47" i="5"/>
  <c r="BI14" i="5" s="1"/>
  <c r="BI53" i="5"/>
  <c r="BI20" i="5" s="1"/>
  <c r="BI43" i="5"/>
  <c r="BI10" i="5" s="1"/>
  <c r="BI51" i="5"/>
  <c r="BI18" i="5" s="1"/>
  <c r="BI57" i="5"/>
  <c r="BI24" i="5" s="1"/>
  <c r="BI48" i="5"/>
  <c r="BI15" i="5" s="1"/>
  <c r="BI46" i="5"/>
  <c r="BI13" i="5" s="1"/>
  <c r="BI50" i="5"/>
  <c r="BI17" i="5" s="1"/>
  <c r="BI59" i="5"/>
  <c r="BI26" i="5" s="1"/>
  <c r="BI61" i="5"/>
  <c r="BI28" i="5" s="1"/>
  <c r="BI39" i="5"/>
  <c r="BI6" i="5" s="1"/>
  <c r="BI41" i="5"/>
  <c r="BI8" i="5" s="1"/>
  <c r="BI58" i="5"/>
  <c r="BI25" i="5" s="1"/>
  <c r="BI56" i="5"/>
  <c r="BI23" i="5" s="1"/>
  <c r="BI40" i="5"/>
  <c r="BI7" i="5" s="1"/>
  <c r="BI49" i="5"/>
  <c r="BI16" i="5" s="1"/>
  <c r="BI45" i="5"/>
  <c r="BI12" i="5" s="1"/>
  <c r="AP110" i="104"/>
  <c r="AR85" i="104" l="1"/>
  <c r="BH25" i="5"/>
  <c r="V57" i="104" s="1"/>
  <c r="BH22" i="5"/>
  <c r="V54" i="104" s="1"/>
  <c r="BH19" i="5"/>
  <c r="V51" i="104" s="1"/>
  <c r="BH8" i="5"/>
  <c r="V40" i="104" s="1"/>
  <c r="BH6" i="5"/>
  <c r="V38" i="104" s="1"/>
  <c r="BH11" i="5"/>
  <c r="V43" i="104" s="1"/>
  <c r="BH16" i="5"/>
  <c r="V48" i="104" s="1"/>
  <c r="BH9" i="5"/>
  <c r="V41" i="104" s="1"/>
  <c r="AQ106" i="104"/>
  <c r="BH15" i="5"/>
  <c r="V47" i="104" s="1"/>
  <c r="AQ97" i="104"/>
  <c r="AS66" i="104"/>
  <c r="AS86" i="104"/>
  <c r="AS77" i="104"/>
  <c r="AR77" i="104"/>
  <c r="BH17" i="5"/>
  <c r="BH14" i="5"/>
  <c r="AQ112" i="104"/>
  <c r="AS73" i="104"/>
  <c r="AQ100" i="104"/>
  <c r="AQ101" i="104"/>
  <c r="AS75" i="104"/>
  <c r="AS84" i="104"/>
  <c r="BH28" i="5"/>
  <c r="BH23" i="5"/>
  <c r="AQ93" i="104"/>
  <c r="AQ105" i="104"/>
  <c r="AS78" i="104"/>
  <c r="AQ110" i="104"/>
  <c r="AQ111" i="104"/>
  <c r="AS70" i="104"/>
  <c r="BH27" i="5"/>
  <c r="AS80" i="104"/>
  <c r="AR72" i="104"/>
  <c r="BH12" i="5"/>
  <c r="AQ114" i="104"/>
  <c r="AS88" i="104"/>
  <c r="AQ102" i="104"/>
  <c r="AQ95" i="104"/>
  <c r="BH26" i="5"/>
  <c r="AQ103" i="104"/>
  <c r="AQ113" i="104"/>
  <c r="AR84" i="104"/>
  <c r="BH24" i="5"/>
  <c r="AQ96" i="104"/>
  <c r="AQ99" i="104"/>
  <c r="AS72" i="104"/>
  <c r="AS76" i="104"/>
  <c r="BH7" i="5"/>
  <c r="AQ108" i="104"/>
  <c r="AS67" i="104"/>
  <c r="BJ58" i="5"/>
  <c r="BJ25" i="5" s="1"/>
  <c r="AT85" i="104" s="1"/>
  <c r="BJ60" i="5"/>
  <c r="BJ27" i="5" s="1"/>
  <c r="AT87" i="104" s="1"/>
  <c r="BJ42" i="5"/>
  <c r="BJ9" i="5" s="1"/>
  <c r="AT69" i="104" s="1"/>
  <c r="BJ46" i="5"/>
  <c r="BJ13" i="5" s="1"/>
  <c r="AT73" i="104" s="1"/>
  <c r="BJ54" i="5"/>
  <c r="BJ21" i="5" s="1"/>
  <c r="AT81" i="104" s="1"/>
  <c r="BJ39" i="5"/>
  <c r="BJ6" i="5" s="1"/>
  <c r="AT66" i="104" s="1"/>
  <c r="BJ49" i="5"/>
  <c r="BJ16" i="5" s="1"/>
  <c r="AT76" i="104" s="1"/>
  <c r="BJ55" i="5"/>
  <c r="BJ22" i="5" s="1"/>
  <c r="AT82" i="104" s="1"/>
  <c r="BJ56" i="5"/>
  <c r="BJ23" i="5" s="1"/>
  <c r="AT83" i="104" s="1"/>
  <c r="BJ43" i="5"/>
  <c r="BJ10" i="5" s="1"/>
  <c r="AT70" i="104" s="1"/>
  <c r="BJ52" i="5"/>
  <c r="BJ19" i="5" s="1"/>
  <c r="AT79" i="104" s="1"/>
  <c r="BJ61" i="5"/>
  <c r="BJ28" i="5" s="1"/>
  <c r="AT88" i="104" s="1"/>
  <c r="BJ59" i="5"/>
  <c r="BJ26" i="5" s="1"/>
  <c r="AT86" i="104" s="1"/>
  <c r="BJ40" i="5"/>
  <c r="BJ7" i="5" s="1"/>
  <c r="AT67" i="104" s="1"/>
  <c r="BJ41" i="5"/>
  <c r="BJ8" i="5" s="1"/>
  <c r="AT68" i="104" s="1"/>
  <c r="BJ50" i="5"/>
  <c r="BJ17" i="5" s="1"/>
  <c r="AT77" i="104" s="1"/>
  <c r="BJ44" i="5"/>
  <c r="BJ11" i="5" s="1"/>
  <c r="AT71" i="104" s="1"/>
  <c r="BJ53" i="5"/>
  <c r="BJ20" i="5" s="1"/>
  <c r="AT80" i="104" s="1"/>
  <c r="BJ51" i="5"/>
  <c r="BJ18" i="5" s="1"/>
  <c r="AT78" i="104" s="1"/>
  <c r="BJ47" i="5"/>
  <c r="BJ14" i="5" s="1"/>
  <c r="AT74" i="104" s="1"/>
  <c r="BJ57" i="5"/>
  <c r="BJ24" i="5" s="1"/>
  <c r="AT84" i="104" s="1"/>
  <c r="BJ48" i="5"/>
  <c r="BJ15" i="5" s="1"/>
  <c r="AT75" i="104" s="1"/>
  <c r="BJ45" i="5"/>
  <c r="BJ12" i="5" s="1"/>
  <c r="AT72" i="104" s="1"/>
  <c r="AS85" i="104"/>
  <c r="AS68" i="104"/>
  <c r="AQ107" i="104"/>
  <c r="AQ104" i="104"/>
  <c r="AQ98" i="104"/>
  <c r="AS74" i="104"/>
  <c r="BH10" i="5"/>
  <c r="AR80" i="104"/>
  <c r="BH20" i="5"/>
  <c r="AS69" i="104"/>
  <c r="AR73" i="104"/>
  <c r="BH13" i="5"/>
  <c r="AS79" i="104"/>
  <c r="AS81" i="104"/>
  <c r="AS71" i="104"/>
  <c r="AS82" i="104"/>
  <c r="AS87" i="104"/>
  <c r="BH21" i="5"/>
  <c r="AS83" i="104"/>
  <c r="AQ94" i="104"/>
  <c r="AR78" i="104"/>
  <c r="BH18" i="5"/>
  <c r="AQ115" i="104"/>
  <c r="BK6" i="5" l="1"/>
  <c r="AS102" i="104"/>
  <c r="AS114" i="104"/>
  <c r="AS110" i="104"/>
  <c r="AS111" i="104"/>
  <c r="AS109" i="104"/>
  <c r="AS96" i="104"/>
  <c r="AS115" i="104"/>
  <c r="AS101" i="104"/>
  <c r="AS107" i="104"/>
  <c r="AS99" i="104"/>
  <c r="AS98" i="104"/>
  <c r="AS100" i="104"/>
  <c r="AS106" i="104"/>
  <c r="AS104" i="104"/>
  <c r="AS103" i="104"/>
  <c r="AS108" i="104"/>
  <c r="AS113" i="104"/>
  <c r="AS93" i="104"/>
  <c r="AS95" i="104"/>
  <c r="AS112" i="104"/>
  <c r="AS105" i="104"/>
  <c r="AR114" i="104"/>
  <c r="AT107" i="104"/>
  <c r="AR107" i="104"/>
  <c r="AR102" i="104"/>
  <c r="AT98" i="104"/>
  <c r="AT113" i="104"/>
  <c r="AT115" i="104"/>
  <c r="V44" i="104"/>
  <c r="AT106" i="104"/>
  <c r="AR99" i="104"/>
  <c r="AR95" i="104"/>
  <c r="AR108" i="104"/>
  <c r="AR96" i="104"/>
  <c r="AT97" i="104"/>
  <c r="AR98" i="104"/>
  <c r="AR115" i="104"/>
  <c r="AT110" i="104"/>
  <c r="AR113" i="104"/>
  <c r="AT109" i="104"/>
  <c r="V56" i="104"/>
  <c r="AT103" i="104"/>
  <c r="AR111" i="104"/>
  <c r="V59" i="104"/>
  <c r="V42" i="104"/>
  <c r="AT104" i="104"/>
  <c r="AT95" i="104"/>
  <c r="V39" i="104"/>
  <c r="AR97" i="104"/>
  <c r="AT94" i="104"/>
  <c r="AR101" i="104"/>
  <c r="AT100" i="104"/>
  <c r="AS97" i="104"/>
  <c r="V49" i="104"/>
  <c r="AT96" i="104"/>
  <c r="V58" i="104"/>
  <c r="AR104" i="104"/>
  <c r="AR94" i="104"/>
  <c r="V45" i="104"/>
  <c r="AR109" i="104"/>
  <c r="AR100" i="104"/>
  <c r="AT99" i="104"/>
  <c r="AR112" i="104"/>
  <c r="AR110" i="104"/>
  <c r="AR106" i="104"/>
  <c r="AT111" i="104"/>
  <c r="AT101" i="104"/>
  <c r="AS94" i="104"/>
  <c r="V55" i="104"/>
  <c r="V50" i="104"/>
  <c r="AR105" i="104"/>
  <c r="V53" i="104"/>
  <c r="AT93" i="104"/>
  <c r="AR103" i="104"/>
  <c r="AR93" i="104"/>
  <c r="AT108" i="104"/>
  <c r="V46" i="104"/>
  <c r="AT114" i="104"/>
  <c r="AT112" i="104"/>
  <c r="AT102" i="104"/>
  <c r="V52" i="104"/>
  <c r="AT105" i="104"/>
  <c r="V60" i="104"/>
  <c r="W59" i="104" l="1"/>
  <c r="W41" i="104"/>
  <c r="W45" i="104"/>
  <c r="W60" i="104"/>
  <c r="W56" i="104"/>
  <c r="W40" i="104"/>
  <c r="W58" i="104"/>
  <c r="W50" i="104"/>
  <c r="W57" i="104"/>
  <c r="W54" i="104"/>
  <c r="W49" i="104"/>
  <c r="W48" i="104"/>
  <c r="W55" i="104"/>
  <c r="W46" i="104"/>
  <c r="W39" i="104"/>
  <c r="W44" i="104"/>
  <c r="W42" i="104"/>
  <c r="W47" i="104"/>
  <c r="BM63" i="5"/>
  <c r="BM30" i="5"/>
  <c r="W52" i="104"/>
  <c r="W43" i="104"/>
  <c r="W51" i="104"/>
  <c r="W53" i="104"/>
  <c r="W38" i="104"/>
  <c r="BQ63" i="5" l="1"/>
  <c r="BQ30" i="5"/>
  <c r="BK26" i="5"/>
  <c r="X58" i="104" s="1"/>
  <c r="BK15" i="5"/>
  <c r="X47" i="104" s="1"/>
  <c r="BK28" i="5"/>
  <c r="X60" i="104" s="1"/>
  <c r="BK14" i="5"/>
  <c r="X46" i="104" s="1"/>
  <c r="BK24" i="5"/>
  <c r="BL24" i="5" s="1"/>
  <c r="N24" i="104" s="1"/>
  <c r="BK9" i="5"/>
  <c r="X41" i="104" s="1"/>
  <c r="BK23" i="5"/>
  <c r="X55" i="104" s="1"/>
  <c r="BK16" i="5"/>
  <c r="BL16" i="5" s="1"/>
  <c r="N16" i="104" s="1"/>
  <c r="BK18" i="5"/>
  <c r="X50" i="104" s="1"/>
  <c r="BK19" i="5"/>
  <c r="BK8" i="5"/>
  <c r="BK7" i="5"/>
  <c r="BK21" i="5"/>
  <c r="BM41" i="5"/>
  <c r="BM8" i="5" s="1"/>
  <c r="BM55" i="5"/>
  <c r="BM22" i="5" s="1"/>
  <c r="BM39" i="5"/>
  <c r="BM6" i="5" s="1"/>
  <c r="BM43" i="5"/>
  <c r="BM10" i="5" s="1"/>
  <c r="BM49" i="5"/>
  <c r="BM16" i="5" s="1"/>
  <c r="BM53" i="5"/>
  <c r="BM20" i="5" s="1"/>
  <c r="BM47" i="5"/>
  <c r="BM14" i="5" s="1"/>
  <c r="BM58" i="5"/>
  <c r="BM25" i="5" s="1"/>
  <c r="BM60" i="5"/>
  <c r="BM27" i="5" s="1"/>
  <c r="BM59" i="5"/>
  <c r="BM26" i="5" s="1"/>
  <c r="BM45" i="5"/>
  <c r="BM12" i="5" s="1"/>
  <c r="BM52" i="5"/>
  <c r="BM19" i="5" s="1"/>
  <c r="BM42" i="5"/>
  <c r="BM9" i="5" s="1"/>
  <c r="BM46" i="5"/>
  <c r="BM13" i="5" s="1"/>
  <c r="BM57" i="5"/>
  <c r="BM24" i="5" s="1"/>
  <c r="BM54" i="5"/>
  <c r="BM21" i="5" s="1"/>
  <c r="BM56" i="5"/>
  <c r="BM23" i="5" s="1"/>
  <c r="BM61" i="5"/>
  <c r="BM28" i="5" s="1"/>
  <c r="BM51" i="5"/>
  <c r="BM18" i="5" s="1"/>
  <c r="BM40" i="5"/>
  <c r="BM7" i="5" s="1"/>
  <c r="BM50" i="5"/>
  <c r="BM17" i="5" s="1"/>
  <c r="BM44" i="5"/>
  <c r="BM11" i="5" s="1"/>
  <c r="BM48" i="5"/>
  <c r="BM15" i="5" s="1"/>
  <c r="BN30" i="5"/>
  <c r="BN63" i="5"/>
  <c r="BK10" i="5"/>
  <c r="BK13" i="5"/>
  <c r="BK12" i="5"/>
  <c r="BK11" i="5"/>
  <c r="BK17" i="5"/>
  <c r="BK27" i="5"/>
  <c r="BK20" i="5"/>
  <c r="BK22" i="5"/>
  <c r="BK25" i="5"/>
  <c r="BL26" i="5" l="1"/>
  <c r="N26" i="104" s="1"/>
  <c r="BQ59" i="5"/>
  <c r="BQ26" i="5" s="1"/>
  <c r="BQ48" i="5"/>
  <c r="BQ15" i="5" s="1"/>
  <c r="BQ46" i="5"/>
  <c r="BQ13" i="5" s="1"/>
  <c r="BQ41" i="5"/>
  <c r="BQ8" i="5" s="1"/>
  <c r="BQ55" i="5"/>
  <c r="BQ22" i="5" s="1"/>
  <c r="BQ45" i="5"/>
  <c r="BQ12" i="5" s="1"/>
  <c r="BQ40" i="5"/>
  <c r="BQ7" i="5" s="1"/>
  <c r="BQ56" i="5"/>
  <c r="BQ23" i="5" s="1"/>
  <c r="BQ51" i="5"/>
  <c r="BQ18" i="5" s="1"/>
  <c r="BQ60" i="5"/>
  <c r="BQ27" i="5" s="1"/>
  <c r="BQ53" i="5"/>
  <c r="BQ20" i="5" s="1"/>
  <c r="BQ50" i="5"/>
  <c r="BQ17" i="5" s="1"/>
  <c r="BQ61" i="5"/>
  <c r="BQ28" i="5" s="1"/>
  <c r="BQ39" i="5"/>
  <c r="BQ6" i="5" s="1"/>
  <c r="BQ52" i="5"/>
  <c r="BQ19" i="5" s="1"/>
  <c r="BQ58" i="5"/>
  <c r="BQ25" i="5" s="1"/>
  <c r="BQ57" i="5"/>
  <c r="BQ24" i="5" s="1"/>
  <c r="BQ54" i="5"/>
  <c r="BQ21" i="5" s="1"/>
  <c r="BQ47" i="5"/>
  <c r="BQ14" i="5" s="1"/>
  <c r="BQ44" i="5"/>
  <c r="BQ11" i="5" s="1"/>
  <c r="BQ49" i="5"/>
  <c r="BQ16" i="5" s="1"/>
  <c r="BQ42" i="5"/>
  <c r="BQ9" i="5" s="1"/>
  <c r="BQ43" i="5"/>
  <c r="BQ10" i="5" s="1"/>
  <c r="BR30" i="5"/>
  <c r="BR63" i="5"/>
  <c r="X56" i="104"/>
  <c r="BL14" i="5"/>
  <c r="N14" i="104" s="1"/>
  <c r="BL15" i="5"/>
  <c r="N15" i="104" s="1"/>
  <c r="BL28" i="5"/>
  <c r="N28" i="104" s="1"/>
  <c r="BL9" i="5"/>
  <c r="N9" i="104" s="1"/>
  <c r="BL23" i="5"/>
  <c r="N23" i="104" s="1"/>
  <c r="X48" i="104"/>
  <c r="BL18" i="5"/>
  <c r="N18" i="104" s="1"/>
  <c r="X52" i="104"/>
  <c r="BL20" i="5"/>
  <c r="N20" i="104" s="1"/>
  <c r="AU74" i="104"/>
  <c r="AU80" i="104"/>
  <c r="AU76" i="104"/>
  <c r="X59" i="104"/>
  <c r="BL27" i="5"/>
  <c r="N27" i="104" s="1"/>
  <c r="X43" i="104"/>
  <c r="BL11" i="5"/>
  <c r="N11" i="104" s="1"/>
  <c r="AU70" i="104"/>
  <c r="AU66" i="104"/>
  <c r="X38" i="104"/>
  <c r="BL6" i="5"/>
  <c r="N6" i="104" s="1"/>
  <c r="X44" i="104"/>
  <c r="BL12" i="5"/>
  <c r="N12" i="104" s="1"/>
  <c r="AU82" i="104"/>
  <c r="X45" i="104"/>
  <c r="BL13" i="5"/>
  <c r="N13" i="104" s="1"/>
  <c r="BN55" i="5"/>
  <c r="BN22" i="5" s="1"/>
  <c r="AV82" i="104" s="1"/>
  <c r="BN53" i="5"/>
  <c r="BN20" i="5" s="1"/>
  <c r="AV80" i="104" s="1"/>
  <c r="BN51" i="5"/>
  <c r="BN18" i="5" s="1"/>
  <c r="AV78" i="104" s="1"/>
  <c r="BN39" i="5"/>
  <c r="BN6" i="5" s="1"/>
  <c r="AV66" i="104" s="1"/>
  <c r="BN47" i="5"/>
  <c r="BN14" i="5" s="1"/>
  <c r="AV74" i="104" s="1"/>
  <c r="BN56" i="5"/>
  <c r="BN23" i="5" s="1"/>
  <c r="AV83" i="104" s="1"/>
  <c r="BN44" i="5"/>
  <c r="BN11" i="5" s="1"/>
  <c r="AV71" i="104" s="1"/>
  <c r="BN58" i="5"/>
  <c r="BN25" i="5" s="1"/>
  <c r="AV85" i="104" s="1"/>
  <c r="BN40" i="5"/>
  <c r="BN7" i="5" s="1"/>
  <c r="AV67" i="104" s="1"/>
  <c r="BN54" i="5"/>
  <c r="BN21" i="5" s="1"/>
  <c r="AV81" i="104" s="1"/>
  <c r="AV108" i="104" s="1"/>
  <c r="BN59" i="5"/>
  <c r="BN26" i="5" s="1"/>
  <c r="AV86" i="104" s="1"/>
  <c r="BN48" i="5"/>
  <c r="BN15" i="5" s="1"/>
  <c r="AV75" i="104" s="1"/>
  <c r="BN41" i="5"/>
  <c r="BN8" i="5" s="1"/>
  <c r="AV68" i="104" s="1"/>
  <c r="BN50" i="5"/>
  <c r="BN17" i="5" s="1"/>
  <c r="AV77" i="104" s="1"/>
  <c r="BN46" i="5"/>
  <c r="BN13" i="5" s="1"/>
  <c r="AV73" i="104" s="1"/>
  <c r="BN52" i="5"/>
  <c r="BN19" i="5" s="1"/>
  <c r="AV79" i="104" s="1"/>
  <c r="BN57" i="5"/>
  <c r="BN24" i="5" s="1"/>
  <c r="AV84" i="104" s="1"/>
  <c r="BN61" i="5"/>
  <c r="BN28" i="5" s="1"/>
  <c r="AV88" i="104" s="1"/>
  <c r="BN42" i="5"/>
  <c r="BN9" i="5" s="1"/>
  <c r="AV69" i="104" s="1"/>
  <c r="BN43" i="5"/>
  <c r="BN10" i="5" s="1"/>
  <c r="AV70" i="104" s="1"/>
  <c r="BN49" i="5"/>
  <c r="BN16" i="5" s="1"/>
  <c r="AV76" i="104" s="1"/>
  <c r="BN60" i="5"/>
  <c r="BN27" i="5" s="1"/>
  <c r="AV87" i="104" s="1"/>
  <c r="BN45" i="5"/>
  <c r="BN12" i="5" s="1"/>
  <c r="AV72" i="104" s="1"/>
  <c r="AU68" i="104"/>
  <c r="X53" i="104"/>
  <c r="BL21" i="5"/>
  <c r="N21" i="104" s="1"/>
  <c r="AU72" i="104"/>
  <c r="AU86" i="104"/>
  <c r="AU85" i="104"/>
  <c r="X42" i="104"/>
  <c r="BL10" i="5"/>
  <c r="N10" i="104" s="1"/>
  <c r="AU75" i="104"/>
  <c r="AU71" i="104"/>
  <c r="AU77" i="104"/>
  <c r="AU104" i="104" s="1"/>
  <c r="X39" i="104"/>
  <c r="BL7" i="5"/>
  <c r="N7" i="104" s="1"/>
  <c r="AU78" i="104"/>
  <c r="AU84" i="104"/>
  <c r="AU69" i="104"/>
  <c r="X54" i="104"/>
  <c r="BL22" i="5"/>
  <c r="N22" i="104" s="1"/>
  <c r="X49" i="104"/>
  <c r="BL17" i="5"/>
  <c r="N17" i="104" s="1"/>
  <c r="AU87" i="104"/>
  <c r="AU67" i="104"/>
  <c r="X40" i="104"/>
  <c r="BL8" i="5"/>
  <c r="N8" i="104" s="1"/>
  <c r="AU88" i="104"/>
  <c r="AU83" i="104"/>
  <c r="AU81" i="104"/>
  <c r="AU73" i="104"/>
  <c r="X51" i="104"/>
  <c r="BL19" i="5"/>
  <c r="N19" i="104" s="1"/>
  <c r="X57" i="104"/>
  <c r="BL25" i="5"/>
  <c r="N25" i="104" s="1"/>
  <c r="AU79" i="104"/>
  <c r="BP8" i="5" l="1"/>
  <c r="BP23" i="5"/>
  <c r="BP20" i="5"/>
  <c r="BP9" i="5"/>
  <c r="BP25" i="5"/>
  <c r="BP22" i="5"/>
  <c r="BP14" i="5"/>
  <c r="BP13" i="5"/>
  <c r="BP18" i="5"/>
  <c r="BP6" i="5"/>
  <c r="BP19" i="5"/>
  <c r="BP24" i="5"/>
  <c r="BP27" i="5"/>
  <c r="BP7" i="5"/>
  <c r="BP17" i="5"/>
  <c r="BP10" i="5"/>
  <c r="BP26" i="5"/>
  <c r="BP21" i="5"/>
  <c r="BP11" i="5"/>
  <c r="BP16" i="5"/>
  <c r="BP12" i="5"/>
  <c r="BP28" i="5"/>
  <c r="BP15" i="5"/>
  <c r="BS30" i="5"/>
  <c r="BS63" i="5"/>
  <c r="AW74" i="104"/>
  <c r="AW81" i="104"/>
  <c r="AW66" i="104"/>
  <c r="AW80" i="104"/>
  <c r="AW84" i="104"/>
  <c r="AW79" i="104"/>
  <c r="AW88" i="104"/>
  <c r="AW77" i="104"/>
  <c r="AW87" i="104"/>
  <c r="AW69" i="104"/>
  <c r="AW85" i="104"/>
  <c r="AW82" i="104"/>
  <c r="AW68" i="104"/>
  <c r="AW70" i="104"/>
  <c r="AW76" i="104"/>
  <c r="AW71" i="104"/>
  <c r="AW78" i="104"/>
  <c r="AW83" i="104"/>
  <c r="AW72" i="104"/>
  <c r="BR47" i="5"/>
  <c r="BR14" i="5" s="1"/>
  <c r="AX74" i="104" s="1"/>
  <c r="BR56" i="5"/>
  <c r="BR23" i="5" s="1"/>
  <c r="AX83" i="104" s="1"/>
  <c r="BR41" i="5"/>
  <c r="BR8" i="5" s="1"/>
  <c r="AX68" i="104" s="1"/>
  <c r="BR44" i="5"/>
  <c r="BR11" i="5" s="1"/>
  <c r="AX71" i="104" s="1"/>
  <c r="BR45" i="5"/>
  <c r="BR12" i="5" s="1"/>
  <c r="AX72" i="104" s="1"/>
  <c r="BR55" i="5"/>
  <c r="BR22" i="5" s="1"/>
  <c r="AX82" i="104" s="1"/>
  <c r="BR61" i="5"/>
  <c r="BR28" i="5" s="1"/>
  <c r="AX88" i="104" s="1"/>
  <c r="BR50" i="5"/>
  <c r="BR17" i="5" s="1"/>
  <c r="AX77" i="104" s="1"/>
  <c r="BR60" i="5"/>
  <c r="BR27" i="5" s="1"/>
  <c r="AX87" i="104" s="1"/>
  <c r="BR48" i="5"/>
  <c r="BR15" i="5" s="1"/>
  <c r="AX75" i="104" s="1"/>
  <c r="BR51" i="5"/>
  <c r="BR18" i="5" s="1"/>
  <c r="AX78" i="104" s="1"/>
  <c r="BR54" i="5"/>
  <c r="BR21" i="5" s="1"/>
  <c r="AX81" i="104" s="1"/>
  <c r="BR58" i="5"/>
  <c r="BR25" i="5" s="1"/>
  <c r="AX85" i="104" s="1"/>
  <c r="BR40" i="5"/>
  <c r="BR7" i="5" s="1"/>
  <c r="AX67" i="104" s="1"/>
  <c r="BR52" i="5"/>
  <c r="BR19" i="5" s="1"/>
  <c r="AX79" i="104" s="1"/>
  <c r="BR53" i="5"/>
  <c r="BR20" i="5" s="1"/>
  <c r="AX80" i="104" s="1"/>
  <c r="BR42" i="5"/>
  <c r="BR9" i="5" s="1"/>
  <c r="AX69" i="104" s="1"/>
  <c r="BR57" i="5"/>
  <c r="BR24" i="5" s="1"/>
  <c r="AX84" i="104" s="1"/>
  <c r="BR43" i="5"/>
  <c r="BR10" i="5" s="1"/>
  <c r="AX70" i="104" s="1"/>
  <c r="BR39" i="5"/>
  <c r="BR6" i="5" s="1"/>
  <c r="AX66" i="104" s="1"/>
  <c r="BR46" i="5"/>
  <c r="BR13" i="5" s="1"/>
  <c r="AX73" i="104" s="1"/>
  <c r="BR59" i="5"/>
  <c r="BR26" i="5" s="1"/>
  <c r="AX86" i="104" s="1"/>
  <c r="BR49" i="5"/>
  <c r="BR16" i="5" s="1"/>
  <c r="AX76" i="104" s="1"/>
  <c r="AW75" i="104"/>
  <c r="AW67" i="104"/>
  <c r="AW73" i="104"/>
  <c r="AW86" i="104"/>
  <c r="O28" i="104"/>
  <c r="Y38" i="104"/>
  <c r="AV106" i="104"/>
  <c r="O10" i="104"/>
  <c r="AU96" i="104"/>
  <c r="Y60" i="104"/>
  <c r="Y42" i="104"/>
  <c r="AV104" i="104"/>
  <c r="AV102" i="104"/>
  <c r="Y56" i="104"/>
  <c r="AV113" i="104"/>
  <c r="AU97" i="104"/>
  <c r="O8" i="104"/>
  <c r="AU111" i="104"/>
  <c r="O11" i="104"/>
  <c r="Y40" i="104"/>
  <c r="AU113" i="104"/>
  <c r="AV94" i="104"/>
  <c r="Y43" i="104"/>
  <c r="Y58" i="104"/>
  <c r="O14" i="104"/>
  <c r="AV112" i="104"/>
  <c r="O27" i="104"/>
  <c r="AV98" i="104"/>
  <c r="Y59" i="104"/>
  <c r="AU94" i="104"/>
  <c r="AU99" i="104"/>
  <c r="AV110" i="104"/>
  <c r="AU106" i="104"/>
  <c r="O21" i="104"/>
  <c r="AV101" i="104"/>
  <c r="AU103" i="104"/>
  <c r="Y48" i="104"/>
  <c r="Y41" i="104"/>
  <c r="AU93" i="104"/>
  <c r="AV95" i="104"/>
  <c r="AU115" i="104"/>
  <c r="O16" i="104"/>
  <c r="AU105" i="104"/>
  <c r="AV93" i="104"/>
  <c r="AV105" i="104"/>
  <c r="O7" i="104"/>
  <c r="O9" i="104"/>
  <c r="Y39" i="104"/>
  <c r="AU114" i="104"/>
  <c r="AU95" i="104"/>
  <c r="Y45" i="104"/>
  <c r="Y51" i="104"/>
  <c r="Y50" i="104"/>
  <c r="AV114" i="104"/>
  <c r="O17" i="104"/>
  <c r="AU101" i="104"/>
  <c r="Y49" i="104"/>
  <c r="O20" i="104"/>
  <c r="O22" i="104"/>
  <c r="AU98" i="104"/>
  <c r="O12" i="104"/>
  <c r="AV115" i="104"/>
  <c r="Y44" i="104"/>
  <c r="O24" i="104"/>
  <c r="AV100" i="104"/>
  <c r="AU110" i="104"/>
  <c r="AU112" i="104"/>
  <c r="O26" i="104"/>
  <c r="Y53" i="104"/>
  <c r="Y47" i="104"/>
  <c r="O25" i="104"/>
  <c r="O23" i="104"/>
  <c r="AV107" i="104"/>
  <c r="Y57" i="104"/>
  <c r="AV109" i="104"/>
  <c r="AU107" i="104"/>
  <c r="O15" i="104"/>
  <c r="O13" i="104"/>
  <c r="Y55" i="104"/>
  <c r="O19" i="104"/>
  <c r="AV99" i="104"/>
  <c r="AV103" i="104"/>
  <c r="AU100" i="104"/>
  <c r="AV97" i="104"/>
  <c r="AU109" i="104"/>
  <c r="Y46" i="104"/>
  <c r="AV96" i="104"/>
  <c r="Y52" i="104"/>
  <c r="Y54" i="104"/>
  <c r="AU108" i="104"/>
  <c r="AU102" i="104"/>
  <c r="AV111" i="104"/>
  <c r="N31" i="104"/>
  <c r="N32" i="104"/>
  <c r="N30" i="104"/>
  <c r="O6" i="104"/>
  <c r="O18" i="104"/>
  <c r="AW114" i="104" l="1"/>
  <c r="AW109" i="104"/>
  <c r="AX106" i="104"/>
  <c r="AX102" i="104"/>
  <c r="Z42" i="104"/>
  <c r="Z60" i="104"/>
  <c r="Z38" i="104"/>
  <c r="Z55" i="104"/>
  <c r="Z41" i="104"/>
  <c r="Z57" i="104"/>
  <c r="AW113" i="104"/>
  <c r="AX95" i="104"/>
  <c r="AW94" i="104"/>
  <c r="AX113" i="104"/>
  <c r="AW97" i="104"/>
  <c r="AX96" i="104"/>
  <c r="AX107" i="104"/>
  <c r="AW112" i="104"/>
  <c r="AW96" i="104"/>
  <c r="AX100" i="104"/>
  <c r="AW95" i="104"/>
  <c r="AW93" i="104"/>
  <c r="AW99" i="104"/>
  <c r="AX111" i="104"/>
  <c r="AW111" i="104"/>
  <c r="AW108" i="104"/>
  <c r="AX101" i="104"/>
  <c r="AW110" i="104"/>
  <c r="AW98" i="104"/>
  <c r="AX97" i="104"/>
  <c r="AX94" i="104"/>
  <c r="AW104" i="104"/>
  <c r="AX105" i="104"/>
  <c r="AX114" i="104"/>
  <c r="AX104" i="104"/>
  <c r="AX109" i="104"/>
  <c r="AW101" i="104"/>
  <c r="AX110" i="104"/>
  <c r="AX103" i="104"/>
  <c r="AW103" i="104"/>
  <c r="AX112" i="104"/>
  <c r="AW115" i="104"/>
  <c r="AX99" i="104"/>
  <c r="AW100" i="104"/>
  <c r="AW102" i="104"/>
  <c r="AW105" i="104"/>
  <c r="AX93" i="104"/>
  <c r="AX108" i="104"/>
  <c r="AW106" i="104"/>
  <c r="AW107" i="104"/>
  <c r="AX115" i="104"/>
  <c r="AX98" i="104"/>
  <c r="BS60" i="5"/>
  <c r="BS27" i="5" s="1"/>
  <c r="BS48" i="5"/>
  <c r="BS15" i="5" s="1"/>
  <c r="BS51" i="5"/>
  <c r="BS18" i="5" s="1"/>
  <c r="BS55" i="5"/>
  <c r="BS22" i="5" s="1"/>
  <c r="BS52" i="5"/>
  <c r="BS19" i="5" s="1"/>
  <c r="AY79" i="104" s="1"/>
  <c r="AY106" i="104" s="1"/>
  <c r="BS53" i="5"/>
  <c r="BS20" i="5" s="1"/>
  <c r="BS44" i="5"/>
  <c r="BS11" i="5" s="1"/>
  <c r="AY71" i="104" s="1"/>
  <c r="BS45" i="5"/>
  <c r="BS12" i="5" s="1"/>
  <c r="BS56" i="5"/>
  <c r="BS23" i="5" s="1"/>
  <c r="AY83" i="104" s="1"/>
  <c r="BS46" i="5"/>
  <c r="BS13" i="5" s="1"/>
  <c r="BS59" i="5"/>
  <c r="BS26" i="5" s="1"/>
  <c r="BS61" i="5"/>
  <c r="BS28" i="5" s="1"/>
  <c r="AY88" i="104" s="1"/>
  <c r="BS40" i="5"/>
  <c r="BS7" i="5" s="1"/>
  <c r="BS54" i="5"/>
  <c r="BS21" i="5" s="1"/>
  <c r="BS50" i="5"/>
  <c r="BS17" i="5" s="1"/>
  <c r="BS57" i="5"/>
  <c r="BS24" i="5" s="1"/>
  <c r="BS47" i="5"/>
  <c r="BS14" i="5" s="1"/>
  <c r="AY74" i="104" s="1"/>
  <c r="BS58" i="5"/>
  <c r="BS25" i="5" s="1"/>
  <c r="AY85" i="104" s="1"/>
  <c r="BS43" i="5"/>
  <c r="BS10" i="5" s="1"/>
  <c r="AY70" i="104" s="1"/>
  <c r="BS42" i="5"/>
  <c r="BS9" i="5" s="1"/>
  <c r="BS41" i="5"/>
  <c r="BS8" i="5" s="1"/>
  <c r="AY68" i="104" s="1"/>
  <c r="BS49" i="5"/>
  <c r="BS16" i="5" s="1"/>
  <c r="BS39" i="5"/>
  <c r="BS6" i="5" s="1"/>
  <c r="BT30" i="5"/>
  <c r="BT63" i="5"/>
  <c r="Z56" i="104"/>
  <c r="Z59" i="104"/>
  <c r="N33" i="104"/>
  <c r="Z46" i="104"/>
  <c r="Z49" i="104"/>
  <c r="Z53" i="104"/>
  <c r="Z43" i="104"/>
  <c r="Z52" i="104"/>
  <c r="Z58" i="104"/>
  <c r="Z47" i="104"/>
  <c r="Z50" i="104"/>
  <c r="Z40" i="104"/>
  <c r="Z51" i="104"/>
  <c r="Z44" i="104"/>
  <c r="Z39" i="104"/>
  <c r="Z48" i="104"/>
  <c r="Z54" i="104"/>
  <c r="Z45" i="104"/>
  <c r="AY72" i="104" l="1"/>
  <c r="AY82" i="104"/>
  <c r="AY66" i="104"/>
  <c r="AY86" i="104"/>
  <c r="AY73" i="104"/>
  <c r="AY67" i="104"/>
  <c r="BT53" i="5"/>
  <c r="BT20" i="5" s="1"/>
  <c r="BT50" i="5"/>
  <c r="BT17" i="5" s="1"/>
  <c r="AZ77" i="104" s="1"/>
  <c r="BT52" i="5"/>
  <c r="BT19" i="5" s="1"/>
  <c r="BT49" i="5"/>
  <c r="BT16" i="5" s="1"/>
  <c r="BT57" i="5"/>
  <c r="BT24" i="5" s="1"/>
  <c r="AZ84" i="104" s="1"/>
  <c r="BT41" i="5"/>
  <c r="BT8" i="5" s="1"/>
  <c r="AZ68" i="104" s="1"/>
  <c r="BT58" i="5"/>
  <c r="BT25" i="5" s="1"/>
  <c r="AZ85" i="104" s="1"/>
  <c r="BT60" i="5"/>
  <c r="BT27" i="5" s="1"/>
  <c r="BT39" i="5"/>
  <c r="BT6" i="5" s="1"/>
  <c r="BT56" i="5"/>
  <c r="BT23" i="5" s="1"/>
  <c r="BT40" i="5"/>
  <c r="BT7" i="5" s="1"/>
  <c r="BT42" i="5"/>
  <c r="BT9" i="5" s="1"/>
  <c r="BT55" i="5"/>
  <c r="BT22" i="5" s="1"/>
  <c r="BT54" i="5"/>
  <c r="BT21" i="5" s="1"/>
  <c r="BT43" i="5"/>
  <c r="BT10" i="5" s="1"/>
  <c r="AZ70" i="104" s="1"/>
  <c r="BT45" i="5"/>
  <c r="BT12" i="5" s="1"/>
  <c r="BT51" i="5"/>
  <c r="BT18" i="5" s="1"/>
  <c r="AZ78" i="104" s="1"/>
  <c r="BT59" i="5"/>
  <c r="BT26" i="5" s="1"/>
  <c r="BT48" i="5"/>
  <c r="BT15" i="5" s="1"/>
  <c r="BT47" i="5"/>
  <c r="BT14" i="5" s="1"/>
  <c r="AZ74" i="104" s="1"/>
  <c r="BT44" i="5"/>
  <c r="BT11" i="5" s="1"/>
  <c r="BT46" i="5"/>
  <c r="BT13" i="5" s="1"/>
  <c r="BT61" i="5"/>
  <c r="BT28" i="5" s="1"/>
  <c r="AY78" i="104"/>
  <c r="AY87" i="104"/>
  <c r="AY76" i="104"/>
  <c r="AY80" i="104"/>
  <c r="AY84" i="104"/>
  <c r="AY77" i="104"/>
  <c r="AY75" i="104"/>
  <c r="AY81" i="104"/>
  <c r="BW30" i="5"/>
  <c r="BW63" i="5"/>
  <c r="AY69" i="104"/>
  <c r="AA51" i="104"/>
  <c r="AA40" i="104"/>
  <c r="AA42" i="104"/>
  <c r="AA57" i="104"/>
  <c r="AA50" i="104"/>
  <c r="AA45" i="104"/>
  <c r="AA46" i="104"/>
  <c r="AA54" i="104"/>
  <c r="AA47" i="104"/>
  <c r="AA58" i="104"/>
  <c r="AA41" i="104"/>
  <c r="AA43" i="104"/>
  <c r="AA39" i="104"/>
  <c r="AA44" i="104"/>
  <c r="AA38" i="104"/>
  <c r="AA60" i="104"/>
  <c r="AA56" i="104"/>
  <c r="AA52" i="104"/>
  <c r="AA48" i="104"/>
  <c r="AA59" i="104"/>
  <c r="AA53" i="104"/>
  <c r="AA55" i="104"/>
  <c r="AA49" i="104"/>
  <c r="AY108" i="104" l="1"/>
  <c r="AY99" i="104"/>
  <c r="AY109" i="104"/>
  <c r="AY103" i="104"/>
  <c r="BA88" i="104"/>
  <c r="AZ88" i="104"/>
  <c r="BA73" i="104"/>
  <c r="AZ73" i="104"/>
  <c r="BA71" i="104"/>
  <c r="AZ71" i="104"/>
  <c r="BA75" i="104"/>
  <c r="AZ75" i="104"/>
  <c r="BA86" i="104"/>
  <c r="AZ86" i="104"/>
  <c r="BA72" i="104"/>
  <c r="AZ72" i="104"/>
  <c r="BA81" i="104"/>
  <c r="AZ81" i="104"/>
  <c r="BA82" i="104"/>
  <c r="AZ82" i="104"/>
  <c r="BA69" i="104"/>
  <c r="AZ69" i="104"/>
  <c r="BA67" i="104"/>
  <c r="AZ67" i="104"/>
  <c r="BA83" i="104"/>
  <c r="AZ83" i="104"/>
  <c r="BU6" i="5"/>
  <c r="AZ66" i="104"/>
  <c r="BA87" i="104"/>
  <c r="AZ87" i="104"/>
  <c r="BA76" i="104"/>
  <c r="AZ76" i="104"/>
  <c r="BA79" i="104"/>
  <c r="AZ79" i="104"/>
  <c r="BA80" i="104"/>
  <c r="AZ80" i="104"/>
  <c r="BU22" i="5"/>
  <c r="BV22" i="5" s="1"/>
  <c r="P22" i="104" s="1"/>
  <c r="BU7" i="5"/>
  <c r="AB39" i="104" s="1"/>
  <c r="BU21" i="5"/>
  <c r="BV21" i="5" s="1"/>
  <c r="P21" i="104" s="1"/>
  <c r="BU9" i="5"/>
  <c r="AB41" i="104" s="1"/>
  <c r="BU19" i="5"/>
  <c r="AB51" i="104" s="1"/>
  <c r="BU27" i="5"/>
  <c r="BV27" i="5" s="1"/>
  <c r="P27" i="104" s="1"/>
  <c r="BU16" i="5"/>
  <c r="AB48" i="104" s="1"/>
  <c r="BU11" i="5"/>
  <c r="AB43" i="104" s="1"/>
  <c r="BA70" i="104"/>
  <c r="BU10" i="5"/>
  <c r="BV10" i="5" s="1"/>
  <c r="P10" i="104" s="1"/>
  <c r="BU28" i="5"/>
  <c r="AB60" i="104" s="1"/>
  <c r="BA77" i="104"/>
  <c r="BU17" i="5"/>
  <c r="AB49" i="104" s="1"/>
  <c r="BU15" i="5"/>
  <c r="AB47" i="104" s="1"/>
  <c r="BA84" i="104"/>
  <c r="BU24" i="5"/>
  <c r="AB56" i="104" s="1"/>
  <c r="BU13" i="5"/>
  <c r="AB45" i="104" s="1"/>
  <c r="BA74" i="104"/>
  <c r="BU14" i="5"/>
  <c r="BV14" i="5" s="1"/>
  <c r="P14" i="104" s="1"/>
  <c r="BA78" i="104"/>
  <c r="BU18" i="5"/>
  <c r="AB50" i="104" s="1"/>
  <c r="BU23" i="5"/>
  <c r="BV23" i="5" s="1"/>
  <c r="P23" i="104" s="1"/>
  <c r="BU12" i="5"/>
  <c r="AB44" i="104" s="1"/>
  <c r="BA85" i="104"/>
  <c r="BU25" i="5"/>
  <c r="AB57" i="104" s="1"/>
  <c r="BA68" i="104"/>
  <c r="BU8" i="5"/>
  <c r="AB40" i="104" s="1"/>
  <c r="BU20" i="5"/>
  <c r="AB52" i="104" s="1"/>
  <c r="BU26" i="5"/>
  <c r="AB58" i="104" s="1"/>
  <c r="AY94" i="104"/>
  <c r="AY105" i="104"/>
  <c r="AY113" i="104"/>
  <c r="AY100" i="104"/>
  <c r="AY101" i="104"/>
  <c r="AY114" i="104"/>
  <c r="AY110" i="104"/>
  <c r="AY112" i="104"/>
  <c r="AY96" i="104"/>
  <c r="AY102" i="104"/>
  <c r="AY98" i="104"/>
  <c r="AY115" i="104"/>
  <c r="AY104" i="104"/>
  <c r="AY93" i="104"/>
  <c r="AY111" i="104"/>
  <c r="AY107" i="104"/>
  <c r="AY97" i="104"/>
  <c r="AY95" i="104"/>
  <c r="BA66" i="104"/>
  <c r="BW44" i="5"/>
  <c r="BW11" i="5" s="1"/>
  <c r="BW40" i="5"/>
  <c r="BW7" i="5" s="1"/>
  <c r="BW49" i="5"/>
  <c r="BW16" i="5" s="1"/>
  <c r="BW58" i="5"/>
  <c r="BW25" i="5" s="1"/>
  <c r="BW53" i="5"/>
  <c r="BW20" i="5" s="1"/>
  <c r="BW51" i="5"/>
  <c r="BW18" i="5" s="1"/>
  <c r="BW43" i="5"/>
  <c r="BW10" i="5" s="1"/>
  <c r="BW46" i="5"/>
  <c r="BW13" i="5" s="1"/>
  <c r="BW50" i="5"/>
  <c r="BW17" i="5" s="1"/>
  <c r="BW56" i="5"/>
  <c r="BW23" i="5" s="1"/>
  <c r="BW52" i="5"/>
  <c r="BW19" i="5" s="1"/>
  <c r="BW41" i="5"/>
  <c r="BW8" i="5" s="1"/>
  <c r="BW57" i="5"/>
  <c r="BW24" i="5" s="1"/>
  <c r="BW47" i="5"/>
  <c r="BW14" i="5" s="1"/>
  <c r="BW42" i="5"/>
  <c r="BW9" i="5" s="1"/>
  <c r="BW60" i="5"/>
  <c r="BW27" i="5" s="1"/>
  <c r="BW48" i="5"/>
  <c r="BW15" i="5" s="1"/>
  <c r="BW59" i="5"/>
  <c r="BW26" i="5" s="1"/>
  <c r="BW39" i="5"/>
  <c r="BW6" i="5" s="1"/>
  <c r="BW45" i="5"/>
  <c r="BW12" i="5" s="1"/>
  <c r="BW61" i="5"/>
  <c r="BW28" i="5" s="1"/>
  <c r="BW54" i="5"/>
  <c r="BW21" i="5" s="1"/>
  <c r="BW55" i="5"/>
  <c r="BW22" i="5" s="1"/>
  <c r="BX30" i="5"/>
  <c r="BX63" i="5"/>
  <c r="BV7" i="5" l="1"/>
  <c r="P7" i="104" s="1"/>
  <c r="AB54" i="104"/>
  <c r="BV9" i="5"/>
  <c r="P9" i="104" s="1"/>
  <c r="AZ107" i="104"/>
  <c r="AZ104" i="104"/>
  <c r="AZ106" i="104"/>
  <c r="AZ103" i="104"/>
  <c r="AZ112" i="104"/>
  <c r="AZ95" i="104"/>
  <c r="AZ111" i="104"/>
  <c r="AZ114" i="104"/>
  <c r="AZ93" i="104"/>
  <c r="AZ101" i="104"/>
  <c r="AZ105" i="104"/>
  <c r="AZ97" i="104"/>
  <c r="AZ110" i="104"/>
  <c r="AZ94" i="104"/>
  <c r="AZ96" i="104"/>
  <c r="AZ109" i="104"/>
  <c r="AZ108" i="104"/>
  <c r="AZ99" i="104"/>
  <c r="AZ113" i="104"/>
  <c r="AZ102" i="104"/>
  <c r="AZ98" i="104"/>
  <c r="AZ100" i="104"/>
  <c r="AZ115" i="104"/>
  <c r="AB53" i="104"/>
  <c r="AB59" i="104"/>
  <c r="AB42" i="104"/>
  <c r="BA93" i="104"/>
  <c r="BV16" i="5"/>
  <c r="P16" i="104" s="1"/>
  <c r="BV19" i="5"/>
  <c r="P19" i="104" s="1"/>
  <c r="BV25" i="5"/>
  <c r="P25" i="104" s="1"/>
  <c r="AB55" i="104"/>
  <c r="BV20" i="5"/>
  <c r="P20" i="104" s="1"/>
  <c r="BV28" i="5"/>
  <c r="P28" i="104" s="1"/>
  <c r="AB46" i="104"/>
  <c r="BV8" i="5"/>
  <c r="P8" i="104" s="1"/>
  <c r="BV26" i="5"/>
  <c r="P26" i="104" s="1"/>
  <c r="BV18" i="5"/>
  <c r="P18" i="104" s="1"/>
  <c r="BV12" i="5"/>
  <c r="P12" i="104" s="1"/>
  <c r="BV17" i="5"/>
  <c r="P17" i="104" s="1"/>
  <c r="BV13" i="5"/>
  <c r="P13" i="104" s="1"/>
  <c r="BV11" i="5"/>
  <c r="P11" i="104" s="1"/>
  <c r="BV15" i="5"/>
  <c r="P15" i="104" s="1"/>
  <c r="BV24" i="5"/>
  <c r="P24" i="104" s="1"/>
  <c r="BA103" i="104"/>
  <c r="BA109" i="104"/>
  <c r="BA97" i="104"/>
  <c r="BA105" i="104"/>
  <c r="BA107" i="104"/>
  <c r="BA110" i="104"/>
  <c r="AB38" i="104"/>
  <c r="BV6" i="5"/>
  <c r="P6" i="104" s="1"/>
  <c r="BA100" i="104"/>
  <c r="BA95" i="104"/>
  <c r="BA106" i="104"/>
  <c r="BA113" i="104"/>
  <c r="BA112" i="104"/>
  <c r="BA115" i="104"/>
  <c r="BA102" i="104"/>
  <c r="BA96" i="104"/>
  <c r="BA108" i="104"/>
  <c r="BA104" i="104"/>
  <c r="BA101" i="104"/>
  <c r="BA111" i="104"/>
  <c r="BA114" i="104"/>
  <c r="BA98" i="104"/>
  <c r="BA99" i="104"/>
  <c r="BA94" i="104"/>
  <c r="BB85" i="104"/>
  <c r="BX46" i="5"/>
  <c r="BX13" i="5" s="1"/>
  <c r="BC73" i="104" s="1"/>
  <c r="BX59" i="5"/>
  <c r="BX26" i="5" s="1"/>
  <c r="BC86" i="104" s="1"/>
  <c r="BX55" i="5"/>
  <c r="BX22" i="5" s="1"/>
  <c r="BC82" i="104" s="1"/>
  <c r="BX61" i="5"/>
  <c r="BX28" i="5" s="1"/>
  <c r="BC88" i="104" s="1"/>
  <c r="BX47" i="5"/>
  <c r="BX14" i="5" s="1"/>
  <c r="BC74" i="104" s="1"/>
  <c r="BX40" i="5"/>
  <c r="BX7" i="5" s="1"/>
  <c r="BC67" i="104" s="1"/>
  <c r="BX56" i="5"/>
  <c r="BX23" i="5" s="1"/>
  <c r="BC83" i="104" s="1"/>
  <c r="BX50" i="5"/>
  <c r="BX17" i="5" s="1"/>
  <c r="BC77" i="104" s="1"/>
  <c r="BX60" i="5"/>
  <c r="BX27" i="5" s="1"/>
  <c r="BC87" i="104" s="1"/>
  <c r="BX51" i="5"/>
  <c r="BX18" i="5" s="1"/>
  <c r="BC78" i="104" s="1"/>
  <c r="BX49" i="5"/>
  <c r="BX16" i="5" s="1"/>
  <c r="BC76" i="104" s="1"/>
  <c r="BX41" i="5"/>
  <c r="BX8" i="5" s="1"/>
  <c r="BC68" i="104" s="1"/>
  <c r="BX54" i="5"/>
  <c r="BX21" i="5" s="1"/>
  <c r="BC81" i="104" s="1"/>
  <c r="BX43" i="5"/>
  <c r="BX10" i="5" s="1"/>
  <c r="BC70" i="104" s="1"/>
  <c r="BX52" i="5"/>
  <c r="BX19" i="5" s="1"/>
  <c r="BC79" i="104" s="1"/>
  <c r="BX57" i="5"/>
  <c r="BX24" i="5" s="1"/>
  <c r="BC84" i="104" s="1"/>
  <c r="BX58" i="5"/>
  <c r="BX25" i="5" s="1"/>
  <c r="BC85" i="104" s="1"/>
  <c r="BX44" i="5"/>
  <c r="BX11" i="5" s="1"/>
  <c r="BC71" i="104" s="1"/>
  <c r="BX45" i="5"/>
  <c r="BX12" i="5" s="1"/>
  <c r="BC72" i="104" s="1"/>
  <c r="BX53" i="5"/>
  <c r="BX20" i="5" s="1"/>
  <c r="BC80" i="104" s="1"/>
  <c r="BX48" i="5"/>
  <c r="BX15" i="5" s="1"/>
  <c r="BC75" i="104" s="1"/>
  <c r="BX42" i="5"/>
  <c r="BX9" i="5" s="1"/>
  <c r="BC69" i="104" s="1"/>
  <c r="BX39" i="5"/>
  <c r="BX6" i="5" s="1"/>
  <c r="BC66" i="104" s="1"/>
  <c r="BB82" i="104"/>
  <c r="BB81" i="104"/>
  <c r="BB72" i="104"/>
  <c r="BB75" i="104"/>
  <c r="BB69" i="104"/>
  <c r="BB83" i="104"/>
  <c r="BB80" i="104"/>
  <c r="BB88" i="104"/>
  <c r="BB86" i="104"/>
  <c r="BB84" i="104"/>
  <c r="BB77" i="104"/>
  <c r="BB78" i="104"/>
  <c r="BB66" i="104"/>
  <c r="BB87" i="104"/>
  <c r="BB74" i="104"/>
  <c r="BB68" i="104"/>
  <c r="BB79" i="104"/>
  <c r="BB73" i="104"/>
  <c r="BB76" i="104"/>
  <c r="BB67" i="104"/>
  <c r="BB71" i="104"/>
  <c r="BZ63" i="5"/>
  <c r="BZ30" i="5"/>
  <c r="BB70" i="104"/>
  <c r="BB106" i="104" l="1"/>
  <c r="BC100" i="104"/>
  <c r="AC55" i="104"/>
  <c r="Q23" i="104"/>
  <c r="AC58" i="104"/>
  <c r="AC42" i="104"/>
  <c r="Q18" i="104"/>
  <c r="AC43" i="104"/>
  <c r="AC45" i="104"/>
  <c r="AC52" i="104"/>
  <c r="Q7" i="104"/>
  <c r="AC44" i="104"/>
  <c r="AC47" i="104"/>
  <c r="Q12" i="104"/>
  <c r="AC40" i="104"/>
  <c r="Q8" i="104"/>
  <c r="BC105" i="104"/>
  <c r="BB111" i="104"/>
  <c r="AC59" i="104"/>
  <c r="AC57" i="104"/>
  <c r="Q15" i="104"/>
  <c r="AC51" i="104"/>
  <c r="AC49" i="104"/>
  <c r="Q21" i="104"/>
  <c r="Q22" i="104"/>
  <c r="Q11" i="104"/>
  <c r="AC60" i="104"/>
  <c r="BB104" i="104"/>
  <c r="AC41" i="104"/>
  <c r="AC38" i="104"/>
  <c r="AC54" i="104"/>
  <c r="Q9" i="104"/>
  <c r="AC48" i="104"/>
  <c r="AC39" i="104"/>
  <c r="Q25" i="104"/>
  <c r="AC46" i="104"/>
  <c r="Q19" i="104"/>
  <c r="BC104" i="104"/>
  <c r="BC94" i="104"/>
  <c r="BB102" i="104"/>
  <c r="BB109" i="104"/>
  <c r="BC93" i="104"/>
  <c r="BC96" i="104"/>
  <c r="AC56" i="104"/>
  <c r="AC53" i="104"/>
  <c r="BB96" i="104"/>
  <c r="BC111" i="104"/>
  <c r="BB110" i="104"/>
  <c r="BB112" i="104"/>
  <c r="BB103" i="104"/>
  <c r="BB95" i="104"/>
  <c r="Q14" i="104"/>
  <c r="Q16" i="104"/>
  <c r="BC114" i="104"/>
  <c r="BB115" i="104"/>
  <c r="BC115" i="104"/>
  <c r="BB99" i="104"/>
  <c r="BB98" i="104"/>
  <c r="BB94" i="104"/>
  <c r="BC112" i="104"/>
  <c r="Q28" i="104"/>
  <c r="BB114" i="104"/>
  <c r="BC108" i="104"/>
  <c r="Q26" i="104"/>
  <c r="Q27" i="104"/>
  <c r="Q24" i="104"/>
  <c r="BB113" i="104"/>
  <c r="BC101" i="104"/>
  <c r="BC113" i="104"/>
  <c r="BB108" i="104"/>
  <c r="BC107" i="104"/>
  <c r="BC98" i="104"/>
  <c r="Q13" i="104"/>
  <c r="BC106" i="104"/>
  <c r="BB101" i="104"/>
  <c r="AC50" i="104"/>
  <c r="BB93" i="104"/>
  <c r="BC95" i="104"/>
  <c r="Q17" i="104"/>
  <c r="BC110" i="104"/>
  <c r="BB107" i="104"/>
  <c r="BC109" i="104"/>
  <c r="BB97" i="104"/>
  <c r="BC102" i="104"/>
  <c r="BC99" i="104"/>
  <c r="BB100" i="104"/>
  <c r="P32" i="104"/>
  <c r="P31" i="104"/>
  <c r="P30" i="104"/>
  <c r="Q6" i="104"/>
  <c r="BC97" i="104"/>
  <c r="BB105" i="104"/>
  <c r="BC103" i="104"/>
  <c r="Q10" i="104"/>
  <c r="Q20" i="104"/>
  <c r="BY10" i="5"/>
  <c r="AD42" i="104" s="1"/>
  <c r="BY16" i="5"/>
  <c r="AD48" i="104" s="1"/>
  <c r="BY27" i="5"/>
  <c r="AD59" i="104" s="1"/>
  <c r="BY18" i="5"/>
  <c r="AD50" i="104" s="1"/>
  <c r="BY17" i="5"/>
  <c r="AD49" i="104" s="1"/>
  <c r="BY26" i="5"/>
  <c r="BY24" i="5"/>
  <c r="AD56" i="104" s="1"/>
  <c r="BY6" i="5"/>
  <c r="BY15" i="5"/>
  <c r="AD47" i="104" s="1"/>
  <c r="BY12" i="5"/>
  <c r="AD44" i="104" s="1"/>
  <c r="BY21" i="5"/>
  <c r="AD53" i="104" s="1"/>
  <c r="BY8" i="5"/>
  <c r="BZ40" i="5"/>
  <c r="BZ7" i="5" s="1"/>
  <c r="BZ56" i="5"/>
  <c r="BZ23" i="5" s="1"/>
  <c r="BZ53" i="5"/>
  <c r="BZ20" i="5" s="1"/>
  <c r="BZ45" i="5"/>
  <c r="BZ12" i="5" s="1"/>
  <c r="BZ61" i="5"/>
  <c r="BZ28" i="5" s="1"/>
  <c r="BZ59" i="5"/>
  <c r="BZ26" i="5" s="1"/>
  <c r="BZ43" i="5"/>
  <c r="BZ10" i="5" s="1"/>
  <c r="BZ55" i="5"/>
  <c r="BZ22" i="5" s="1"/>
  <c r="BZ47" i="5"/>
  <c r="BZ14" i="5" s="1"/>
  <c r="BZ48" i="5"/>
  <c r="BZ15" i="5" s="1"/>
  <c r="BZ44" i="5"/>
  <c r="BZ11" i="5" s="1"/>
  <c r="BZ51" i="5"/>
  <c r="BZ18" i="5" s="1"/>
  <c r="BZ54" i="5"/>
  <c r="BZ21" i="5" s="1"/>
  <c r="BZ50" i="5"/>
  <c r="BZ17" i="5" s="1"/>
  <c r="BZ58" i="5"/>
  <c r="BZ25" i="5" s="1"/>
  <c r="BZ52" i="5"/>
  <c r="BZ19" i="5" s="1"/>
  <c r="BZ57" i="5"/>
  <c r="BZ24" i="5" s="1"/>
  <c r="BZ46" i="5"/>
  <c r="BZ13" i="5" s="1"/>
  <c r="BZ41" i="5"/>
  <c r="BZ8" i="5" s="1"/>
  <c r="BZ42" i="5"/>
  <c r="BZ9" i="5" s="1"/>
  <c r="BZ39" i="5"/>
  <c r="BZ6" i="5" s="1"/>
  <c r="BZ60" i="5"/>
  <c r="BZ27" i="5" s="1"/>
  <c r="BZ49" i="5"/>
  <c r="BZ16" i="5" s="1"/>
  <c r="BY11" i="5"/>
  <c r="BY7" i="5"/>
  <c r="BY28" i="5"/>
  <c r="BY14" i="5"/>
  <c r="BY13" i="5"/>
  <c r="BY23" i="5"/>
  <c r="CA30" i="5"/>
  <c r="CA63" i="5"/>
  <c r="BY20" i="5"/>
  <c r="BY19" i="5"/>
  <c r="BY9" i="5"/>
  <c r="BY22" i="5"/>
  <c r="BY25" i="5"/>
  <c r="P33" i="104" l="1"/>
  <c r="AD40" i="104"/>
  <c r="AD58" i="104"/>
  <c r="AD38" i="104"/>
  <c r="AD54" i="104"/>
  <c r="BD76" i="104"/>
  <c r="BD68" i="104"/>
  <c r="BD84" i="104"/>
  <c r="CA42" i="5"/>
  <c r="CA9" i="5" s="1"/>
  <c r="BE69" i="104" s="1"/>
  <c r="CA61" i="5"/>
  <c r="CA28" i="5" s="1"/>
  <c r="BE88" i="104" s="1"/>
  <c r="CA53" i="5"/>
  <c r="CA20" i="5" s="1"/>
  <c r="BE80" i="104" s="1"/>
  <c r="CA41" i="5"/>
  <c r="CA8" i="5" s="1"/>
  <c r="BE68" i="104" s="1"/>
  <c r="CA58" i="5"/>
  <c r="CA25" i="5" s="1"/>
  <c r="BE85" i="104" s="1"/>
  <c r="CA40" i="5"/>
  <c r="CA7" i="5" s="1"/>
  <c r="BE67" i="104" s="1"/>
  <c r="CA56" i="5"/>
  <c r="CA23" i="5" s="1"/>
  <c r="BE83" i="104" s="1"/>
  <c r="CA45" i="5"/>
  <c r="CA12" i="5" s="1"/>
  <c r="BE72" i="104" s="1"/>
  <c r="CA54" i="5"/>
  <c r="CA21" i="5" s="1"/>
  <c r="BE81" i="104" s="1"/>
  <c r="CA55" i="5"/>
  <c r="CA22" i="5" s="1"/>
  <c r="BE82" i="104" s="1"/>
  <c r="CA43" i="5"/>
  <c r="CA10" i="5" s="1"/>
  <c r="CB10" i="5" s="1"/>
  <c r="AF42" i="104" s="1"/>
  <c r="CA52" i="5"/>
  <c r="CA19" i="5" s="1"/>
  <c r="BE79" i="104" s="1"/>
  <c r="CA51" i="5"/>
  <c r="CA18" i="5" s="1"/>
  <c r="BE78" i="104" s="1"/>
  <c r="CA47" i="5"/>
  <c r="CA14" i="5" s="1"/>
  <c r="CB14" i="5" s="1"/>
  <c r="AF46" i="104" s="1"/>
  <c r="CA46" i="5"/>
  <c r="CA13" i="5" s="1"/>
  <c r="BE73" i="104" s="1"/>
  <c r="CA49" i="5"/>
  <c r="CA16" i="5" s="1"/>
  <c r="BE76" i="104" s="1"/>
  <c r="CA44" i="5"/>
  <c r="CA11" i="5" s="1"/>
  <c r="BE71" i="104" s="1"/>
  <c r="CA39" i="5"/>
  <c r="CA6" i="5" s="1"/>
  <c r="BE66" i="104" s="1"/>
  <c r="CA48" i="5"/>
  <c r="CA15" i="5" s="1"/>
  <c r="BE75" i="104" s="1"/>
  <c r="CA57" i="5"/>
  <c r="CA24" i="5" s="1"/>
  <c r="CB24" i="5" s="1"/>
  <c r="AF56" i="104" s="1"/>
  <c r="CA59" i="5"/>
  <c r="CA26" i="5" s="1"/>
  <c r="CB26" i="5" s="1"/>
  <c r="AF58" i="104" s="1"/>
  <c r="CA60" i="5"/>
  <c r="CA27" i="5" s="1"/>
  <c r="BE87" i="104" s="1"/>
  <c r="CA50" i="5"/>
  <c r="CA17" i="5" s="1"/>
  <c r="BE77" i="104" s="1"/>
  <c r="BD71" i="104"/>
  <c r="BD66" i="104"/>
  <c r="BD69" i="104"/>
  <c r="AD41" i="104"/>
  <c r="AD51" i="104"/>
  <c r="BD79" i="104"/>
  <c r="AD52" i="104"/>
  <c r="BD85" i="104"/>
  <c r="BD77" i="104"/>
  <c r="BD81" i="104"/>
  <c r="CC30" i="5"/>
  <c r="CC63" i="5"/>
  <c r="BD78" i="104"/>
  <c r="AD55" i="104"/>
  <c r="BD75" i="104"/>
  <c r="BD73" i="104"/>
  <c r="AD45" i="104"/>
  <c r="BD74" i="104"/>
  <c r="BD82" i="104"/>
  <c r="BD70" i="104"/>
  <c r="AD46" i="104"/>
  <c r="BD86" i="104"/>
  <c r="BD88" i="104"/>
  <c r="BD87" i="104"/>
  <c r="BD72" i="104"/>
  <c r="AD60" i="104"/>
  <c r="BD80" i="104"/>
  <c r="AD57" i="104"/>
  <c r="AD39" i="104"/>
  <c r="BD83" i="104"/>
  <c r="AD43" i="104"/>
  <c r="BD67" i="104"/>
  <c r="AE45" i="104" l="1"/>
  <c r="CB28" i="5"/>
  <c r="AF60" i="104" s="1"/>
  <c r="BD101" i="104"/>
  <c r="AE38" i="104"/>
  <c r="AE58" i="104"/>
  <c r="BD105" i="104"/>
  <c r="BD107" i="104"/>
  <c r="BD104" i="104"/>
  <c r="BD112" i="104"/>
  <c r="AE59" i="104"/>
  <c r="BD114" i="104"/>
  <c r="BD113" i="104"/>
  <c r="BD108" i="104"/>
  <c r="AE49" i="104"/>
  <c r="AE43" i="104"/>
  <c r="BD110" i="104"/>
  <c r="AE39" i="104"/>
  <c r="AE44" i="104"/>
  <c r="AE53" i="104"/>
  <c r="AE41" i="104"/>
  <c r="AE50" i="104"/>
  <c r="BD93" i="104"/>
  <c r="AE46" i="104"/>
  <c r="BD98" i="104"/>
  <c r="BD111" i="104"/>
  <c r="AE47" i="104"/>
  <c r="BD94" i="104"/>
  <c r="AE57" i="104"/>
  <c r="AE52" i="104"/>
  <c r="BD106" i="104"/>
  <c r="AE51" i="104"/>
  <c r="AE42" i="104"/>
  <c r="BD115" i="104"/>
  <c r="BD96" i="104"/>
  <c r="BD97" i="104"/>
  <c r="BD95" i="104"/>
  <c r="AE48" i="104"/>
  <c r="AE54" i="104"/>
  <c r="BD100" i="104"/>
  <c r="BD102" i="104"/>
  <c r="AE55" i="104"/>
  <c r="AE40" i="104"/>
  <c r="AE60" i="104"/>
  <c r="BD99" i="104"/>
  <c r="BD109" i="104"/>
  <c r="BD103" i="104"/>
  <c r="AE56" i="104"/>
  <c r="CB9" i="5"/>
  <c r="CB27" i="5"/>
  <c r="CB6" i="5"/>
  <c r="CB11" i="5"/>
  <c r="CB19" i="5"/>
  <c r="AF51" i="104" s="1"/>
  <c r="CB15" i="5"/>
  <c r="CB20" i="5"/>
  <c r="CB8" i="5"/>
  <c r="CB12" i="5"/>
  <c r="CB7" i="5"/>
  <c r="CB18" i="5"/>
  <c r="AF50" i="104" s="1"/>
  <c r="CB13" i="5"/>
  <c r="CB23" i="5"/>
  <c r="CB21" i="5"/>
  <c r="BE84" i="104"/>
  <c r="CB16" i="5"/>
  <c r="BE74" i="104"/>
  <c r="CB17" i="5"/>
  <c r="CD63" i="5"/>
  <c r="CD30" i="5"/>
  <c r="BE86" i="104"/>
  <c r="BE70" i="104"/>
  <c r="CC55" i="5"/>
  <c r="CC22" i="5" s="1"/>
  <c r="CC58" i="5"/>
  <c r="CC25" i="5" s="1"/>
  <c r="CC56" i="5"/>
  <c r="CC23" i="5" s="1"/>
  <c r="CC60" i="5"/>
  <c r="CC27" i="5" s="1"/>
  <c r="CC45" i="5"/>
  <c r="CC12" i="5" s="1"/>
  <c r="CC42" i="5"/>
  <c r="CC9" i="5" s="1"/>
  <c r="CC41" i="5"/>
  <c r="CC8" i="5" s="1"/>
  <c r="CC48" i="5"/>
  <c r="CC15" i="5" s="1"/>
  <c r="CC39" i="5"/>
  <c r="CC6" i="5" s="1"/>
  <c r="CC53" i="5"/>
  <c r="CC20" i="5" s="1"/>
  <c r="CC46" i="5"/>
  <c r="CC13" i="5" s="1"/>
  <c r="CC61" i="5"/>
  <c r="CC28" i="5" s="1"/>
  <c r="CC47" i="5"/>
  <c r="CC14" i="5" s="1"/>
  <c r="CC44" i="5"/>
  <c r="CC11" i="5" s="1"/>
  <c r="CC43" i="5"/>
  <c r="CC10" i="5" s="1"/>
  <c r="CC50" i="5"/>
  <c r="CC17" i="5" s="1"/>
  <c r="CC40" i="5"/>
  <c r="CC7" i="5" s="1"/>
  <c r="CC59" i="5"/>
  <c r="CC26" i="5" s="1"/>
  <c r="CC54" i="5"/>
  <c r="CC21" i="5" s="1"/>
  <c r="CC49" i="5"/>
  <c r="CC16" i="5" s="1"/>
  <c r="CC57" i="5"/>
  <c r="CC24" i="5" s="1"/>
  <c r="CC52" i="5"/>
  <c r="CC19" i="5" s="1"/>
  <c r="CC51" i="5"/>
  <c r="CC18" i="5" s="1"/>
  <c r="CB22" i="5"/>
  <c r="CB25" i="5"/>
  <c r="AF57" i="104" s="1"/>
  <c r="BF81" i="104" l="1"/>
  <c r="BF68" i="104"/>
  <c r="BF74" i="104"/>
  <c r="BF82" i="104"/>
  <c r="BE99" i="104"/>
  <c r="BE105" i="104"/>
  <c r="BE114" i="104"/>
  <c r="BE101" i="104"/>
  <c r="BE98" i="104"/>
  <c r="BE102" i="104"/>
  <c r="BE96" i="104"/>
  <c r="BE100" i="104"/>
  <c r="BE111" i="104"/>
  <c r="AF53" i="104"/>
  <c r="AF55" i="104"/>
  <c r="AF45" i="104"/>
  <c r="BE108" i="104"/>
  <c r="AF49" i="104"/>
  <c r="BE115" i="104"/>
  <c r="BE103" i="104"/>
  <c r="AF41" i="104"/>
  <c r="BE109" i="104"/>
  <c r="AF47" i="104"/>
  <c r="BE104" i="104"/>
  <c r="BE106" i="104"/>
  <c r="AF54" i="104"/>
  <c r="AF43" i="104"/>
  <c r="AF39" i="104"/>
  <c r="BE95" i="104"/>
  <c r="AF52" i="104"/>
  <c r="BE97" i="104"/>
  <c r="BE110" i="104"/>
  <c r="BE113" i="104"/>
  <c r="AF38" i="104"/>
  <c r="BE107" i="104"/>
  <c r="BE112" i="104"/>
  <c r="AF48" i="104"/>
  <c r="BE94" i="104"/>
  <c r="BE93" i="104"/>
  <c r="AF44" i="104"/>
  <c r="AF40" i="104"/>
  <c r="AF59" i="104"/>
  <c r="BF69" i="104"/>
  <c r="BF72" i="104"/>
  <c r="BF87" i="104"/>
  <c r="BF85" i="104"/>
  <c r="BF79" i="104"/>
  <c r="BF73" i="104"/>
  <c r="BF80" i="104"/>
  <c r="BF83" i="104"/>
  <c r="BF78" i="104"/>
  <c r="BF84" i="104"/>
  <c r="BF67" i="104"/>
  <c r="CD48" i="5"/>
  <c r="CD15" i="5" s="1"/>
  <c r="CD41" i="5"/>
  <c r="CD8" i="5" s="1"/>
  <c r="C7" i="107" s="1"/>
  <c r="CD56" i="5"/>
  <c r="CD23" i="5" s="1"/>
  <c r="CD46" i="5"/>
  <c r="CD13" i="5" s="1"/>
  <c r="CD49" i="5"/>
  <c r="CD16" i="5" s="1"/>
  <c r="CD55" i="5"/>
  <c r="CD22" i="5" s="1"/>
  <c r="C21" i="107" s="1"/>
  <c r="CD57" i="5"/>
  <c r="CD24" i="5" s="1"/>
  <c r="C23" i="107" s="1"/>
  <c r="CD58" i="5"/>
  <c r="CD25" i="5" s="1"/>
  <c r="CD50" i="5"/>
  <c r="CD17" i="5" s="1"/>
  <c r="CD42" i="5"/>
  <c r="CD9" i="5" s="1"/>
  <c r="CD45" i="5"/>
  <c r="CD12" i="5" s="1"/>
  <c r="CD52" i="5"/>
  <c r="CD19" i="5" s="1"/>
  <c r="C18" i="107" s="1"/>
  <c r="CD54" i="5"/>
  <c r="CD21" i="5" s="1"/>
  <c r="C20" i="107" s="1"/>
  <c r="CD59" i="5"/>
  <c r="CD26" i="5" s="1"/>
  <c r="C25" i="107" s="1"/>
  <c r="CD39" i="5"/>
  <c r="CD6" i="5" s="1"/>
  <c r="CD47" i="5"/>
  <c r="CD14" i="5" s="1"/>
  <c r="C13" i="107" s="1"/>
  <c r="CD53" i="5"/>
  <c r="CD20" i="5" s="1"/>
  <c r="CD40" i="5"/>
  <c r="CD7" i="5" s="1"/>
  <c r="CD43" i="5"/>
  <c r="CD10" i="5" s="1"/>
  <c r="CD44" i="5"/>
  <c r="CD11" i="5" s="1"/>
  <c r="CD60" i="5"/>
  <c r="CD27" i="5" s="1"/>
  <c r="C26" i="107" s="1"/>
  <c r="CD61" i="5"/>
  <c r="CD28" i="5" s="1"/>
  <c r="CD51" i="5"/>
  <c r="CD18" i="5" s="1"/>
  <c r="BF77" i="104"/>
  <c r="BF70" i="104"/>
  <c r="BF71" i="104"/>
  <c r="BF66" i="104"/>
  <c r="BF75" i="104"/>
  <c r="BF76" i="104"/>
  <c r="BF86" i="104"/>
  <c r="BF88" i="104"/>
  <c r="BG78" i="104" l="1"/>
  <c r="C17" i="107"/>
  <c r="CE28" i="5"/>
  <c r="AH60" i="104" s="1"/>
  <c r="C27" i="107"/>
  <c r="CE11" i="5"/>
  <c r="AH43" i="104" s="1"/>
  <c r="C10" i="107"/>
  <c r="CE10" i="5"/>
  <c r="CF10" i="5" s="1"/>
  <c r="C9" i="107"/>
  <c r="BG67" i="104"/>
  <c r="C6" i="107"/>
  <c r="BG80" i="104"/>
  <c r="C19" i="107"/>
  <c r="BG66" i="104"/>
  <c r="C5" i="107"/>
  <c r="BG72" i="104"/>
  <c r="C11" i="107"/>
  <c r="BG69" i="104"/>
  <c r="C8" i="107"/>
  <c r="BG77" i="104"/>
  <c r="C16" i="107"/>
  <c r="BG85" i="104"/>
  <c r="C24" i="107"/>
  <c r="BG76" i="104"/>
  <c r="C15" i="107"/>
  <c r="BG73" i="104"/>
  <c r="C12" i="107"/>
  <c r="BG83" i="104"/>
  <c r="C22" i="107"/>
  <c r="BG75" i="104"/>
  <c r="C14" i="107"/>
  <c r="BF105" i="104"/>
  <c r="BF115" i="104"/>
  <c r="AG54" i="104"/>
  <c r="AG50" i="104"/>
  <c r="BF93" i="104"/>
  <c r="BF94" i="104"/>
  <c r="BF108" i="104"/>
  <c r="BF110" i="104"/>
  <c r="BF107" i="104"/>
  <c r="BF100" i="104"/>
  <c r="BF103" i="104"/>
  <c r="AG49" i="104"/>
  <c r="AG55" i="104"/>
  <c r="AG52" i="104"/>
  <c r="AG39" i="104"/>
  <c r="BF101" i="104"/>
  <c r="BF113" i="104"/>
  <c r="BF98" i="104"/>
  <c r="BF104" i="104"/>
  <c r="BF114" i="104"/>
  <c r="BF96" i="104"/>
  <c r="BF95" i="104"/>
  <c r="BF109" i="104"/>
  <c r="AG53" i="104"/>
  <c r="BF102" i="104"/>
  <c r="AG48" i="104"/>
  <c r="AG41" i="104"/>
  <c r="AG38" i="104"/>
  <c r="AG56" i="104"/>
  <c r="AG42" i="104"/>
  <c r="AG60" i="104"/>
  <c r="AG46" i="104"/>
  <c r="AG58" i="104"/>
  <c r="AG57" i="104"/>
  <c r="BF106" i="104"/>
  <c r="AG45" i="104"/>
  <c r="AG43" i="104"/>
  <c r="AG44" i="104"/>
  <c r="AG47" i="104"/>
  <c r="BF97" i="104"/>
  <c r="BF111" i="104"/>
  <c r="AG51" i="104"/>
  <c r="BF112" i="104"/>
  <c r="BF99" i="104"/>
  <c r="AG59" i="104"/>
  <c r="AG40" i="104"/>
  <c r="CE16" i="5"/>
  <c r="CE15" i="5"/>
  <c r="CE18" i="5"/>
  <c r="AH50" i="104" s="1"/>
  <c r="CE23" i="5"/>
  <c r="CE13" i="5"/>
  <c r="CE14" i="5"/>
  <c r="BG74" i="104"/>
  <c r="BG86" i="104"/>
  <c r="CE20" i="5"/>
  <c r="BG79" i="104"/>
  <c r="BG84" i="104"/>
  <c r="CE22" i="5"/>
  <c r="BG82" i="104"/>
  <c r="CE19" i="5"/>
  <c r="CE25" i="5"/>
  <c r="CE21" i="5"/>
  <c r="CF21" i="5" s="1"/>
  <c r="BG81" i="104"/>
  <c r="CE6" i="5"/>
  <c r="CF6" i="5" s="1"/>
  <c r="BG88" i="104"/>
  <c r="CE12" i="5"/>
  <c r="CE26" i="5"/>
  <c r="CE27" i="5"/>
  <c r="CF27" i="5" s="1"/>
  <c r="BG87" i="104"/>
  <c r="CE24" i="5"/>
  <c r="BG71" i="104"/>
  <c r="CE9" i="5"/>
  <c r="CE17" i="5"/>
  <c r="CF17" i="5" s="1"/>
  <c r="CE8" i="5"/>
  <c r="BG68" i="104"/>
  <c r="CE7" i="5"/>
  <c r="BG70" i="104"/>
  <c r="CF28" i="5" l="1"/>
  <c r="R28" i="104" s="1"/>
  <c r="AH42" i="104"/>
  <c r="CF11" i="5"/>
  <c r="CI11" i="5" s="1"/>
  <c r="BG105" i="104"/>
  <c r="BG102" i="104"/>
  <c r="BG104" i="104"/>
  <c r="BG108" i="104"/>
  <c r="BG114" i="104"/>
  <c r="BG101" i="104"/>
  <c r="BG110" i="104"/>
  <c r="BG109" i="104"/>
  <c r="BG97" i="104"/>
  <c r="BG111" i="104"/>
  <c r="BG106" i="104"/>
  <c r="CF18" i="5"/>
  <c r="CG18" i="5" s="1"/>
  <c r="B18" i="104" s="1"/>
  <c r="BG100" i="104"/>
  <c r="AH52" i="104"/>
  <c r="CF20" i="5"/>
  <c r="CI20" i="5" s="1"/>
  <c r="BG95" i="104"/>
  <c r="AH41" i="104"/>
  <c r="CF9" i="5"/>
  <c r="CI9" i="5" s="1"/>
  <c r="BG107" i="104"/>
  <c r="AH54" i="104"/>
  <c r="CF22" i="5"/>
  <c r="BG99" i="104"/>
  <c r="AH39" i="104"/>
  <c r="CF7" i="5"/>
  <c r="CI7" i="5" s="1"/>
  <c r="R10" i="104"/>
  <c r="CG10" i="5"/>
  <c r="AH48" i="104"/>
  <c r="CF16" i="5"/>
  <c r="BG115" i="104"/>
  <c r="R6" i="104"/>
  <c r="CG6" i="5"/>
  <c r="BG113" i="104"/>
  <c r="BG93" i="104"/>
  <c r="AH40" i="104"/>
  <c r="CF8" i="5"/>
  <c r="CI8" i="5" s="1"/>
  <c r="BG98" i="104"/>
  <c r="AH45" i="104"/>
  <c r="CF13" i="5"/>
  <c r="CI13" i="5" s="1"/>
  <c r="AH55" i="104"/>
  <c r="CF23" i="5"/>
  <c r="CI23" i="5" s="1"/>
  <c r="R27" i="104"/>
  <c r="CG27" i="5"/>
  <c r="AH47" i="104"/>
  <c r="CF15" i="5"/>
  <c r="AH58" i="104"/>
  <c r="CF26" i="5"/>
  <c r="BG112" i="104"/>
  <c r="R17" i="104"/>
  <c r="CG17" i="5"/>
  <c r="AH46" i="104"/>
  <c r="CF14" i="5"/>
  <c r="AH44" i="104"/>
  <c r="CF12" i="5"/>
  <c r="CI12" i="5" s="1"/>
  <c r="R21" i="104"/>
  <c r="CG21" i="5"/>
  <c r="BG94" i="104"/>
  <c r="BG96" i="104"/>
  <c r="BG103" i="104"/>
  <c r="CI10" i="5"/>
  <c r="CF24" i="5"/>
  <c r="AH56" i="104"/>
  <c r="AH53" i="104"/>
  <c r="CI21" i="5"/>
  <c r="CF25" i="5"/>
  <c r="AH57" i="104"/>
  <c r="CF19" i="5"/>
  <c r="AH51" i="104"/>
  <c r="AH38" i="104"/>
  <c r="CI6" i="5"/>
  <c r="AH49" i="104"/>
  <c r="CI17" i="5"/>
  <c r="AH59" i="104"/>
  <c r="CI27" i="5"/>
  <c r="CI28" i="5" l="1"/>
  <c r="CG28" i="5"/>
  <c r="B28" i="104" s="1"/>
  <c r="CG11" i="5"/>
  <c r="B11" i="104" s="1"/>
  <c r="R11" i="104"/>
  <c r="CI18" i="5"/>
  <c r="R18" i="104"/>
  <c r="AI60" i="104"/>
  <c r="AI53" i="104"/>
  <c r="AI42" i="104"/>
  <c r="R16" i="104"/>
  <c r="CG16" i="5"/>
  <c r="AI58" i="104"/>
  <c r="R15" i="104"/>
  <c r="CG15" i="5"/>
  <c r="B27" i="104"/>
  <c r="CG22" i="5"/>
  <c r="R22" i="104"/>
  <c r="CI22" i="5"/>
  <c r="AI54" i="104"/>
  <c r="R26" i="104"/>
  <c r="CG26" i="5"/>
  <c r="CI26" i="5"/>
  <c r="CI16" i="5"/>
  <c r="R24" i="104"/>
  <c r="CG24" i="5"/>
  <c r="AI49" i="104"/>
  <c r="R14" i="104"/>
  <c r="CG14" i="5"/>
  <c r="AI56" i="104"/>
  <c r="B10" i="104"/>
  <c r="CG7" i="5"/>
  <c r="R7" i="104"/>
  <c r="AI59" i="104"/>
  <c r="AI45" i="104"/>
  <c r="AI40" i="104"/>
  <c r="AI52" i="104"/>
  <c r="AI50" i="104"/>
  <c r="B6" i="104"/>
  <c r="AI46" i="104"/>
  <c r="B17" i="104"/>
  <c r="AI39" i="104"/>
  <c r="AI55" i="104"/>
  <c r="CG9" i="5"/>
  <c r="R9" i="104"/>
  <c r="CI14" i="5"/>
  <c r="CG13" i="5"/>
  <c r="R13" i="104"/>
  <c r="CG8" i="5"/>
  <c r="R8" i="104"/>
  <c r="AI57" i="104"/>
  <c r="R12" i="104"/>
  <c r="CG12" i="5"/>
  <c r="AI48" i="104"/>
  <c r="AI47" i="104"/>
  <c r="CI15" i="5"/>
  <c r="CG23" i="5"/>
  <c r="R23" i="104"/>
  <c r="AI41" i="104"/>
  <c r="AI38" i="104"/>
  <c r="AI43" i="104"/>
  <c r="AI51" i="104"/>
  <c r="B21" i="104"/>
  <c r="CG20" i="5"/>
  <c r="R20" i="104"/>
  <c r="R19" i="104"/>
  <c r="CG19" i="5"/>
  <c r="R25" i="104"/>
  <c r="CG25" i="5"/>
  <c r="AI44" i="104"/>
  <c r="CI24" i="5"/>
  <c r="CI19" i="5"/>
  <c r="CI25" i="5"/>
  <c r="S21" i="104" l="1"/>
  <c r="CH21" i="5"/>
  <c r="S20" i="104"/>
  <c r="S27" i="104"/>
  <c r="S19" i="104"/>
  <c r="CH20" i="5"/>
  <c r="B20" i="104"/>
  <c r="CH9" i="5"/>
  <c r="B9" i="104"/>
  <c r="S17" i="104"/>
  <c r="CH17" i="5"/>
  <c r="S26" i="104"/>
  <c r="B23" i="104"/>
  <c r="CH23" i="5"/>
  <c r="R30" i="104"/>
  <c r="CH27" i="5"/>
  <c r="B13" i="104"/>
  <c r="CH13" i="5"/>
  <c r="CH28" i="5"/>
  <c r="B24" i="104"/>
  <c r="CH24" i="5"/>
  <c r="S22" i="104"/>
  <c r="S6" i="104"/>
  <c r="B22" i="104"/>
  <c r="CH22" i="5"/>
  <c r="CH12" i="5"/>
  <c r="B12" i="104"/>
  <c r="S15" i="104"/>
  <c r="B8" i="104"/>
  <c r="CH8" i="5"/>
  <c r="S16" i="104"/>
  <c r="S24" i="104"/>
  <c r="B26" i="104"/>
  <c r="CH26" i="5"/>
  <c r="CH6" i="5"/>
  <c r="R32" i="104"/>
  <c r="S7" i="104"/>
  <c r="CH15" i="5"/>
  <c r="B15" i="104"/>
  <c r="S8" i="104"/>
  <c r="B16" i="104"/>
  <c r="CH16" i="5"/>
  <c r="B25" i="104"/>
  <c r="CH25" i="5"/>
  <c r="S25" i="104"/>
  <c r="S28" i="104"/>
  <c r="B14" i="104"/>
  <c r="CH14" i="5"/>
  <c r="S18" i="104"/>
  <c r="S9" i="104"/>
  <c r="S23" i="104"/>
  <c r="R31" i="104"/>
  <c r="CH18" i="5"/>
  <c r="S11" i="104"/>
  <c r="S12" i="104"/>
  <c r="CH7" i="5"/>
  <c r="B7" i="104"/>
  <c r="CH11" i="5"/>
  <c r="CH10" i="5"/>
  <c r="B19" i="104"/>
  <c r="CH19" i="5"/>
  <c r="S13" i="104"/>
  <c r="S14" i="104"/>
  <c r="S10" i="104"/>
  <c r="C16" i="104" l="1"/>
  <c r="R33" i="104"/>
  <c r="C11" i="104"/>
  <c r="C24" i="104"/>
  <c r="B30" i="104"/>
  <c r="C15" i="104"/>
  <c r="C19" i="104"/>
  <c r="C17" i="104"/>
  <c r="C7" i="104"/>
  <c r="C18" i="104"/>
  <c r="C23" i="104"/>
  <c r="C10" i="104"/>
  <c r="C12" i="104"/>
  <c r="C9" i="104"/>
  <c r="C22" i="104"/>
  <c r="B32" i="104"/>
  <c r="C6" i="104"/>
  <c r="B31" i="104"/>
  <c r="C14" i="104"/>
  <c r="C28" i="104"/>
  <c r="C13" i="104"/>
  <c r="C26" i="104"/>
  <c r="C8" i="104"/>
  <c r="C21" i="104"/>
  <c r="C27" i="104"/>
  <c r="C20" i="104"/>
  <c r="C25" i="104"/>
  <c r="B33" i="10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tc={1F2935AC-31C1-4DBD-A980-E6BF0AC93AA0}</author>
  </authors>
  <commentList>
    <comment ref="A4" authorId="0" shapeId="0" xr:uid="{1F2935AC-31C1-4DBD-A980-E6BF0AC93AA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cambie el orden de los departamentos</t>
      </text>
    </comment>
  </commentList>
</comments>
</file>

<file path=xl/sharedStrings.xml><?xml version="1.0" encoding="utf-8"?>
<sst xmlns="http://schemas.openxmlformats.org/spreadsheetml/2006/main" count="3219" uniqueCount="252">
  <si>
    <t>Inversa</t>
  </si>
  <si>
    <t xml:space="preserve">Periodo </t>
  </si>
  <si>
    <t>Inicio</t>
  </si>
  <si>
    <t>Fin</t>
  </si>
  <si>
    <t>Años</t>
  </si>
  <si>
    <t>Umbral</t>
  </si>
  <si>
    <t>PILAR 1: FINANCIAMIENTO</t>
  </si>
  <si>
    <t>FIN-1</t>
  </si>
  <si>
    <t>Oferta de financiamiento</t>
  </si>
  <si>
    <t>FIN-1-1</t>
  </si>
  <si>
    <t>Valor de fondos de capital emprendedor</t>
  </si>
  <si>
    <t>No</t>
  </si>
  <si>
    <t>2022-2024</t>
  </si>
  <si>
    <t>FIN-1-2</t>
  </si>
  <si>
    <t>Recursos recaudados mediante rondas financieras</t>
  </si>
  <si>
    <t>FIN-1-3</t>
  </si>
  <si>
    <t>Recursos otorgados por el Fondo Emprender</t>
  </si>
  <si>
    <t>FIN-2</t>
  </si>
  <si>
    <t>Acceso y destinación de los recursos</t>
  </si>
  <si>
    <t>FIN-2-1</t>
  </si>
  <si>
    <t>Acceso a financiación</t>
  </si>
  <si>
    <t>2021-2023</t>
  </si>
  <si>
    <t>FIN-2-2</t>
  </si>
  <si>
    <t>Capital semilla</t>
  </si>
  <si>
    <t>FIN-2-3</t>
  </si>
  <si>
    <t>Cumplimiento en el pago de la deuda</t>
  </si>
  <si>
    <t>2023-2024</t>
  </si>
  <si>
    <t>PILAR 2: CAPITAL HUMANO, HABILIDADES Y COMPETENCIAS</t>
  </si>
  <si>
    <t>CHHC-1</t>
  </si>
  <si>
    <t>Educación formal</t>
  </si>
  <si>
    <t>CHHC-1-1</t>
  </si>
  <si>
    <t>PET con educación terciaria</t>
  </si>
  <si>
    <t>CHHC-1-2</t>
  </si>
  <si>
    <t>Cobertura en educación terciaria</t>
  </si>
  <si>
    <t>CHHC-1-3</t>
  </si>
  <si>
    <t>PET con formación para el trabajo</t>
  </si>
  <si>
    <t>CHHC-1-4</t>
  </si>
  <si>
    <t>Graduados en postgrado en áreas gerenciales</t>
  </si>
  <si>
    <t>CHHC-2</t>
  </si>
  <si>
    <t>Habilidades para el emprendimiento</t>
  </si>
  <si>
    <t>CHHC-2-1</t>
  </si>
  <si>
    <t>Índice de Gestión empresarial</t>
  </si>
  <si>
    <t>CHHC-2-2</t>
  </si>
  <si>
    <t>Preparación Emprendedora en Educación Terciaria</t>
  </si>
  <si>
    <t>PILAR 3: CAPITAL SOCIAL</t>
  </si>
  <si>
    <t>CS-1</t>
  </si>
  <si>
    <t>Capital social y redes</t>
  </si>
  <si>
    <t>CS-1-1</t>
  </si>
  <si>
    <t>Diferencias sociales como barrera</t>
  </si>
  <si>
    <t>Sí</t>
  </si>
  <si>
    <t>CS-1-2</t>
  </si>
  <si>
    <t>Acceso a otros empresarios con experiencia</t>
  </si>
  <si>
    <t>CS-1-3</t>
  </si>
  <si>
    <t>Acceso a nuevos clientes</t>
  </si>
  <si>
    <t>CS-1-4</t>
  </si>
  <si>
    <t>Existencia de espacios institucionales para el desarrollo de redes entre emprendedores</t>
  </si>
  <si>
    <t>CS-1-5</t>
  </si>
  <si>
    <t>Contactos efectivos con actores del ecosistema</t>
  </si>
  <si>
    <t>CS-2</t>
  </si>
  <si>
    <t>Cultura emprendedora</t>
  </si>
  <si>
    <t>CS-2-1</t>
  </si>
  <si>
    <t>Impacto del Miedo al Fracaso en el Emprendimiento</t>
  </si>
  <si>
    <t>CS-2-2</t>
  </si>
  <si>
    <t>Percepción del Emprendimiento como Alternativa Profesional</t>
  </si>
  <si>
    <t>PILAR 4: ENTORNO DE NEGOCIOS</t>
  </si>
  <si>
    <t>EN-1</t>
  </si>
  <si>
    <t>Trámites</t>
  </si>
  <si>
    <t>EN-1-1</t>
  </si>
  <si>
    <t>Facilidad para iniciar una empresa</t>
  </si>
  <si>
    <t>EN-1-2</t>
  </si>
  <si>
    <t>Facilidad para el comercio internacional</t>
  </si>
  <si>
    <t>EN-1-3</t>
  </si>
  <si>
    <t>Facilidad para cerrar una empresa</t>
  </si>
  <si>
    <t>EN-1-4</t>
  </si>
  <si>
    <t>Eficiencia del marco regulatorio</t>
  </si>
  <si>
    <t>EN-2</t>
  </si>
  <si>
    <t>Formalidad empresarial</t>
  </si>
  <si>
    <t>EN-2-1</t>
  </si>
  <si>
    <t>Micronegocios que usan cuentas bancarias</t>
  </si>
  <si>
    <t>EN-2-2</t>
  </si>
  <si>
    <t>Micronegocios con registros contables</t>
  </si>
  <si>
    <t>EN-2-3</t>
  </si>
  <si>
    <t>Micronegocios con Registro Único Tributario (RUT)</t>
  </si>
  <si>
    <t>EN-2-4</t>
  </si>
  <si>
    <t>Micronegocios que declararon impuesto de Renta</t>
  </si>
  <si>
    <t>EN-2-5</t>
  </si>
  <si>
    <t>Micronegocios que aportan a seguridad social</t>
  </si>
  <si>
    <t>EN-2-6</t>
  </si>
  <si>
    <t>Tasa de ocupación</t>
  </si>
  <si>
    <t>EN-2-7</t>
  </si>
  <si>
    <t>Informalidad laboral</t>
  </si>
  <si>
    <t>EN-2-8</t>
  </si>
  <si>
    <t>Tasa de empleadores</t>
  </si>
  <si>
    <t>PILAR 5: INFRAESTRUCTURA</t>
  </si>
  <si>
    <t>INF-1</t>
  </si>
  <si>
    <t>Conectividad</t>
  </si>
  <si>
    <t>INF-1-1</t>
  </si>
  <si>
    <t>Calidad de la infraestructura vial</t>
  </si>
  <si>
    <t>2020-2022</t>
  </si>
  <si>
    <t>INF-1-2</t>
  </si>
  <si>
    <t>Costo de transporte terrestre mercado interno</t>
  </si>
  <si>
    <t>INF-1-3</t>
  </si>
  <si>
    <t>Índice de conectividad vía aérea</t>
  </si>
  <si>
    <t>INF-2</t>
  </si>
  <si>
    <t>Infraestructura empresarial</t>
  </si>
  <si>
    <t>INF-2-1</t>
  </si>
  <si>
    <t>Penetración de internet banda ancha fijo</t>
  </si>
  <si>
    <t>INF-2-2</t>
  </si>
  <si>
    <t>Cobertura de energía eléctrica</t>
  </si>
  <si>
    <t>INF-2-3</t>
  </si>
  <si>
    <t>Costo de la energía eléctrica</t>
  </si>
  <si>
    <t>INF-2-4</t>
  </si>
  <si>
    <t>Acceso a los servicios de gas, agua y teléfono</t>
  </si>
  <si>
    <t>INF-2-5</t>
  </si>
  <si>
    <t>Urbanización</t>
  </si>
  <si>
    <t>PILAR 6: ADAPTACIÓN TECNOLÓGICA E INNOVACIÓN INTRAEMPRESA</t>
  </si>
  <si>
    <t>ATIE-1</t>
  </si>
  <si>
    <t>Implementación tecnológica</t>
  </si>
  <si>
    <t>ATIE-1-1</t>
  </si>
  <si>
    <t>Micronegocios que cuentan con página web</t>
  </si>
  <si>
    <t>ATIE-1-2</t>
  </si>
  <si>
    <t>Micronegocios que utilizan e-commerce</t>
  </si>
  <si>
    <t>ATIE-1-3</t>
  </si>
  <si>
    <t>Importaciones de bienes de alta tecnología</t>
  </si>
  <si>
    <t>ATIE-1-4</t>
  </si>
  <si>
    <t>Adquisición y adaptación de tecnologías</t>
  </si>
  <si>
    <t>ATIE-2</t>
  </si>
  <si>
    <t>Innovación intraempresa</t>
  </si>
  <si>
    <t>ATIE-2-1</t>
  </si>
  <si>
    <t>Ocupados en actividades con enfoque en tecnología e innovación</t>
  </si>
  <si>
    <t>ATIE-2-2</t>
  </si>
  <si>
    <t>Empresas innovadoras en sentido amplio</t>
  </si>
  <si>
    <t>PILAR 7. ECOSISTEMA INNOVADOR Y GENERACIÓN DE CONOCIMIENTO</t>
  </si>
  <si>
    <t>EIGC-1</t>
  </si>
  <si>
    <t>Investigación</t>
  </si>
  <si>
    <t>EIGC-1-1</t>
  </si>
  <si>
    <t>Grupos de investigación</t>
  </si>
  <si>
    <t>EIGC-1-2</t>
  </si>
  <si>
    <t>Investigadores</t>
  </si>
  <si>
    <t>EIGC-1-3</t>
  </si>
  <si>
    <t>Regalías destinadas a proyectos de CTI</t>
  </si>
  <si>
    <t>EIGC-2</t>
  </si>
  <si>
    <t>Registros de propiedad industrial</t>
  </si>
  <si>
    <t>EIGC-2-1</t>
  </si>
  <si>
    <t>Registros de patentes concedidas</t>
  </si>
  <si>
    <t>EIGC-2-2</t>
  </si>
  <si>
    <t>Registros de diseños industriales concedidos</t>
  </si>
  <si>
    <t>EIGC-2-3</t>
  </si>
  <si>
    <t>Registros de modelos de utilidad concedidos</t>
  </si>
  <si>
    <t>EIGC-2-4</t>
  </si>
  <si>
    <t>Registro de marcas</t>
  </si>
  <si>
    <t>PILAR 8: DESEMPEÑO EMPRENDEDOR</t>
  </si>
  <si>
    <t>DEM-1</t>
  </si>
  <si>
    <t>Empleo</t>
  </si>
  <si>
    <t>DEM-1-1</t>
  </si>
  <si>
    <t>Empleados formales en empresas formales</t>
  </si>
  <si>
    <t>DEM-1-2</t>
  </si>
  <si>
    <t>Nuevos empleados formales</t>
  </si>
  <si>
    <t>DEM-2</t>
  </si>
  <si>
    <t>Valor agregado y ventas</t>
  </si>
  <si>
    <t>DEM-2-1</t>
  </si>
  <si>
    <t>Valor agregado de micronegocios</t>
  </si>
  <si>
    <t>DEM-2-2</t>
  </si>
  <si>
    <t>Valor promedio de ventas de micronegocios</t>
  </si>
  <si>
    <t>DEM-3</t>
  </si>
  <si>
    <t>Crecimiento dinámico e Internacionalización</t>
  </si>
  <si>
    <t>DEM-3-1</t>
  </si>
  <si>
    <t>Exportaciones promedio de empresas jóvenes</t>
  </si>
  <si>
    <t>DEM-3-2</t>
  </si>
  <si>
    <t>Empresas que exportan por primera vez</t>
  </si>
  <si>
    <t>&lt;- En la lista desplegable escoja el indicador que desea graficar.</t>
  </si>
  <si>
    <t>*No edite las gráficas. Una vez las copie en su presentación, puede ajustar las etiquetas que están sobrepuestas</t>
  </si>
  <si>
    <t>#</t>
  </si>
  <si>
    <t>Área metropolitana/ciudad</t>
  </si>
  <si>
    <t>Medellín AM</t>
  </si>
  <si>
    <t>Cali AM</t>
  </si>
  <si>
    <t>Barranquilla AM</t>
  </si>
  <si>
    <t>Bucaramanga AM</t>
  </si>
  <si>
    <t>Manizales AM</t>
  </si>
  <si>
    <t>Pereira AM</t>
  </si>
  <si>
    <t>Cúcuta AM</t>
  </si>
  <si>
    <t>Bogotá D.C.</t>
  </si>
  <si>
    <t>Ibagué</t>
  </si>
  <si>
    <t>Montería</t>
  </si>
  <si>
    <t>Cartagena</t>
  </si>
  <si>
    <t>Villavicencio</t>
  </si>
  <si>
    <t>Tunja</t>
  </si>
  <si>
    <t>Florencia</t>
  </si>
  <si>
    <t>Popayán</t>
  </si>
  <si>
    <t>Valledupar</t>
  </si>
  <si>
    <t>Quibdó</t>
  </si>
  <si>
    <t>Neiva</t>
  </si>
  <si>
    <t>Riohacha</t>
  </si>
  <si>
    <t>Santa Marta</t>
  </si>
  <si>
    <t>Armenia</t>
  </si>
  <si>
    <t>Sincelejo</t>
  </si>
  <si>
    <t>Pasto</t>
  </si>
  <si>
    <t>Año cálculo ISE</t>
  </si>
  <si>
    <t>Columna</t>
  </si>
  <si>
    <t>Datos consolidados</t>
  </si>
  <si>
    <t>NA</t>
  </si>
  <si>
    <t xml:space="preserve">Media </t>
  </si>
  <si>
    <t xml:space="preserve">Desviación Estándar </t>
  </si>
  <si>
    <t>Percentil 3</t>
  </si>
  <si>
    <t>Percentil 97</t>
  </si>
  <si>
    <t xml:space="preserve">Mínimo Z </t>
  </si>
  <si>
    <t>Máximo Z</t>
  </si>
  <si>
    <t>X</t>
  </si>
  <si>
    <t xml:space="preserve">Es un índice </t>
  </si>
  <si>
    <t xml:space="preserve">No se reemplaza </t>
  </si>
  <si>
    <t>¿Inversa?</t>
  </si>
  <si>
    <t>PILAR 4: ENTORNO DE NEGOCIOS E INFRAESTRUCTURA</t>
  </si>
  <si>
    <t>Ranking general</t>
  </si>
  <si>
    <t>FIN</t>
  </si>
  <si>
    <t>CHHC</t>
  </si>
  <si>
    <t>CS</t>
  </si>
  <si>
    <t>EN</t>
  </si>
  <si>
    <t>INF</t>
  </si>
  <si>
    <t>ATIE</t>
  </si>
  <si>
    <t>EIGC</t>
  </si>
  <si>
    <t>DEM</t>
  </si>
  <si>
    <t>Puntaje general</t>
  </si>
  <si>
    <t>Ranking</t>
  </si>
  <si>
    <t>Número de datos</t>
  </si>
  <si>
    <t>Máximo histórico</t>
  </si>
  <si>
    <t/>
  </si>
  <si>
    <t>Mínimo histórico</t>
  </si>
  <si>
    <t>CAPITAL SOCIAL</t>
  </si>
  <si>
    <t>Año</t>
  </si>
  <si>
    <t>RESULTADOS GENERALES</t>
  </si>
  <si>
    <t>ISE 2025</t>
  </si>
  <si>
    <t>Puntaje</t>
  </si>
  <si>
    <t>Rank</t>
  </si>
  <si>
    <t>Promedio</t>
  </si>
  <si>
    <t>Min</t>
  </si>
  <si>
    <t>Max</t>
  </si>
  <si>
    <t>Diferencia</t>
  </si>
  <si>
    <t>PILAR 6: DESEMPEÑO EMPRENDEDOR</t>
  </si>
  <si>
    <t>2023</t>
  </si>
  <si>
    <t>2024</t>
  </si>
  <si>
    <t>2025</t>
  </si>
  <si>
    <t>Formación para el trabajo</t>
  </si>
  <si>
    <t>Facilidad para cerrar un negocio</t>
  </si>
  <si>
    <t>Uso de cuentas bancarias</t>
  </si>
  <si>
    <t>Uso de registros contables</t>
  </si>
  <si>
    <t>Calidad de la infraestructura vial: Porcentaje de vías primarias en muy buen y buen estado</t>
  </si>
  <si>
    <t>Personal dedicado a actividades con un enfoque intensivo en tecnología e innovación (% total de ocupados)</t>
  </si>
  <si>
    <t>Grupos de investigación reconocidos por Colciencias</t>
  </si>
  <si>
    <t>Número de investigadores por millón de habitantes</t>
  </si>
  <si>
    <t>Desempeño exportador</t>
  </si>
  <si>
    <t>Número de empresas que exportan por primera vez</t>
  </si>
  <si>
    <t>ISEM2025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</si>
</sst>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.0"/>
    <numFmt numFmtId="168" formatCode="0.0%"/>
    <numFmt numFmtId="169" formatCode="0.0000"/>
    <numFmt numFmtId="170" formatCode="_-&quot;$&quot;\ * #,##0_-;\-&quot;$&quot;\ * #,##0_-;_-&quot;$&quot;\ * &quot;-&quot;??_-;_-@_-"/>
    <numFmt numFmtId="171" formatCode="0.0000%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Segoe UI Light"/>
      <family val="2"/>
    </font>
    <font>
      <sz val="10"/>
      <color theme="1"/>
      <name val="Segoe UI Light"/>
      <family val="2"/>
    </font>
    <font>
      <b/>
      <sz val="10"/>
      <name val="Segoe UI Light"/>
      <family val="2"/>
    </font>
    <font>
      <i/>
      <sz val="10"/>
      <color theme="1"/>
      <name val="Segoe UI Light"/>
      <family val="2"/>
    </font>
    <font>
      <b/>
      <sz val="8"/>
      <color theme="1"/>
      <name val="Segoe UI Light"/>
      <family val="2"/>
    </font>
    <font>
      <sz val="8"/>
      <color theme="1"/>
      <name val="Segoe UI Light"/>
      <family val="2"/>
    </font>
    <font>
      <b/>
      <sz val="8"/>
      <name val="Segoe UI Light"/>
      <family val="2"/>
    </font>
    <font>
      <b/>
      <i/>
      <sz val="8"/>
      <color theme="1"/>
      <name val="Segoe UI Light"/>
      <family val="2"/>
    </font>
    <font>
      <b/>
      <sz val="10"/>
      <color theme="0"/>
      <name val="Segoe UI Light"/>
      <family val="2"/>
    </font>
    <font>
      <b/>
      <i/>
      <sz val="10"/>
      <name val="Segoe UI Light"/>
      <family val="2"/>
    </font>
    <font>
      <sz val="10"/>
      <name val="Segoe UI Light"/>
      <family val="2"/>
    </font>
    <font>
      <sz val="8"/>
      <color theme="0"/>
      <name val="Segoe UI Light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C2D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1" fillId="0" borderId="0" xfId="0" applyFont="1" applyAlignment="1">
      <alignment horizontal="left"/>
    </xf>
    <xf numFmtId="0" fontId="8" fillId="0" borderId="0" xfId="0" applyFont="1"/>
    <xf numFmtId="0" fontId="1" fillId="0" borderId="0" xfId="0" applyFont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3" borderId="8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9" fillId="0" borderId="0" xfId="0" applyFont="1"/>
    <xf numFmtId="166" fontId="0" fillId="0" borderId="0" xfId="0" applyNumberFormat="1"/>
    <xf numFmtId="0" fontId="1" fillId="6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14" borderId="4" xfId="0" applyFont="1" applyFill="1" applyBorder="1" applyAlignment="1">
      <alignment horizontal="center" vertical="center"/>
    </xf>
    <xf numFmtId="0" fontId="1" fillId="14" borderId="6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4" fontId="0" fillId="0" borderId="0" xfId="0" applyNumberFormat="1"/>
    <xf numFmtId="0" fontId="10" fillId="0" borderId="1" xfId="2" applyFont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quotePrefix="1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 vertical="center"/>
    </xf>
    <xf numFmtId="3" fontId="8" fillId="0" borderId="0" xfId="0" applyNumberFormat="1" applyFont="1"/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67" fontId="0" fillId="0" borderId="0" xfId="0" applyNumberFormat="1"/>
    <xf numFmtId="0" fontId="6" fillId="0" borderId="0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/>
    <xf numFmtId="0" fontId="0" fillId="7" borderId="0" xfId="0" applyFill="1"/>
    <xf numFmtId="0" fontId="15" fillId="4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14" fillId="0" borderId="0" xfId="0" applyFont="1"/>
    <xf numFmtId="168" fontId="0" fillId="0" borderId="0" xfId="1" applyNumberFormat="1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5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3" fillId="0" borderId="3" xfId="2" applyFont="1" applyFill="1" applyBorder="1" applyAlignment="1">
      <alignment horizontal="center" vertical="center"/>
    </xf>
    <xf numFmtId="16" fontId="23" fillId="0" borderId="3" xfId="0" applyNumberFormat="1" applyFont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2" fontId="22" fillId="0" borderId="3" xfId="0" applyNumberFormat="1" applyFont="1" applyBorder="1" applyAlignment="1">
      <alignment horizontal="center" vertical="center"/>
    </xf>
    <xf numFmtId="2" fontId="22" fillId="0" borderId="0" xfId="0" applyNumberFormat="1" applyFont="1"/>
    <xf numFmtId="0" fontId="24" fillId="0" borderId="0" xfId="0" applyFont="1"/>
    <xf numFmtId="0" fontId="25" fillId="8" borderId="29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9" fillId="3" borderId="1" xfId="2" applyFont="1" applyFill="1" applyBorder="1" applyAlignment="1">
      <alignment horizontal="center" vertical="center"/>
    </xf>
    <xf numFmtId="16" fontId="19" fillId="3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0" fontId="26" fillId="0" borderId="0" xfId="0" applyFont="1"/>
    <xf numFmtId="2" fontId="17" fillId="0" borderId="0" xfId="0" applyNumberFormat="1" applyFont="1"/>
    <xf numFmtId="2" fontId="18" fillId="7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0" fontId="0" fillId="0" borderId="0" xfId="0" applyNumberFormat="1"/>
    <xf numFmtId="10" fontId="0" fillId="0" borderId="0" xfId="1" applyNumberFormat="1" applyFont="1"/>
    <xf numFmtId="0" fontId="1" fillId="0" borderId="0" xfId="0" applyFont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1" xfId="0" applyFont="1" applyBorder="1"/>
    <xf numFmtId="0" fontId="5" fillId="0" borderId="1" xfId="2" applyFont="1" applyBorder="1" applyAlignment="1">
      <alignment horizontal="left" vertical="center"/>
    </xf>
    <xf numFmtId="0" fontId="5" fillId="3" borderId="1" xfId="2" applyFont="1" applyFill="1" applyBorder="1" applyAlignment="1">
      <alignment horizontal="left" vertical="center"/>
    </xf>
    <xf numFmtId="0" fontId="5" fillId="3" borderId="1" xfId="2" applyFont="1" applyFill="1" applyBorder="1" applyAlignment="1">
      <alignment vertical="center"/>
    </xf>
    <xf numFmtId="0" fontId="11" fillId="0" borderId="1" xfId="2" applyFont="1" applyBorder="1" applyAlignment="1">
      <alignment horizontal="left" vertical="center"/>
    </xf>
    <xf numFmtId="16" fontId="6" fillId="0" borderId="1" xfId="0" applyNumberFormat="1" applyFont="1" applyBorder="1" applyAlignment="1">
      <alignment horizontal="center" vertical="center"/>
    </xf>
    <xf numFmtId="0" fontId="11" fillId="3" borderId="1" xfId="2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left"/>
    </xf>
    <xf numFmtId="0" fontId="11" fillId="0" borderId="1" xfId="0" applyFont="1" applyBorder="1"/>
    <xf numFmtId="0" fontId="5" fillId="0" borderId="1" xfId="0" applyFont="1" applyBorder="1"/>
    <xf numFmtId="0" fontId="5" fillId="0" borderId="1" xfId="2" applyFont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5" xfId="0" applyFill="1" applyBorder="1" applyAlignment="1">
      <alignment vertical="center"/>
    </xf>
    <xf numFmtId="0" fontId="0" fillId="12" borderId="6" xfId="0" applyFill="1" applyBorder="1" applyAlignment="1">
      <alignment vertical="center"/>
    </xf>
    <xf numFmtId="0" fontId="0" fillId="12" borderId="15" xfId="0" applyFill="1" applyBorder="1" applyAlignment="1">
      <alignment vertical="center"/>
    </xf>
    <xf numFmtId="0" fontId="0" fillId="12" borderId="16" xfId="0" applyFill="1" applyBorder="1" applyAlignment="1">
      <alignment vertical="center"/>
    </xf>
    <xf numFmtId="0" fontId="0" fillId="12" borderId="17" xfId="0" applyFill="1" applyBorder="1" applyAlignment="1">
      <alignment vertical="center"/>
    </xf>
    <xf numFmtId="0" fontId="0" fillId="0" borderId="30" xfId="0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168" fontId="0" fillId="0" borderId="0" xfId="0" applyNumberFormat="1"/>
    <xf numFmtId="169" fontId="0" fillId="0" borderId="0" xfId="0" applyNumberFormat="1"/>
    <xf numFmtId="168" fontId="0" fillId="0" borderId="0" xfId="1" applyNumberFormat="1" applyFont="1" applyFill="1"/>
    <xf numFmtId="168" fontId="0" fillId="0" borderId="0" xfId="1" quotePrefix="1" applyNumberFormat="1" applyFont="1" applyFill="1"/>
    <xf numFmtId="4" fontId="0" fillId="0" borderId="0" xfId="1" applyNumberFormat="1" applyFont="1" applyFill="1"/>
    <xf numFmtId="0" fontId="5" fillId="3" borderId="20" xfId="2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2" fontId="27" fillId="0" borderId="1" xfId="0" applyNumberFormat="1" applyFont="1" applyBorder="1" applyAlignment="1">
      <alignment horizontal="center" vertical="center"/>
    </xf>
    <xf numFmtId="0" fontId="0" fillId="11" borderId="4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11" borderId="6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14" borderId="4" xfId="0" applyFill="1" applyBorder="1" applyAlignment="1">
      <alignment horizontal="left" vertical="center"/>
    </xf>
    <xf numFmtId="0" fontId="0" fillId="14" borderId="15" xfId="0" applyFill="1" applyBorder="1" applyAlignment="1">
      <alignment horizontal="left" vertical="center"/>
    </xf>
    <xf numFmtId="10" fontId="0" fillId="0" borderId="0" xfId="1" applyNumberFormat="1" applyFont="1" applyFill="1"/>
    <xf numFmtId="171" fontId="0" fillId="0" borderId="0" xfId="0" applyNumberFormat="1"/>
    <xf numFmtId="171" fontId="8" fillId="0" borderId="0" xfId="0" applyNumberFormat="1" applyFont="1"/>
    <xf numFmtId="0" fontId="28" fillId="0" borderId="0" xfId="0" applyFont="1"/>
    <xf numFmtId="0" fontId="21" fillId="0" borderId="0" xfId="0" applyFont="1" applyAlignment="1">
      <alignment horizontal="center"/>
    </xf>
    <xf numFmtId="1" fontId="0" fillId="0" borderId="0" xfId="1" applyNumberFormat="1" applyFont="1"/>
    <xf numFmtId="1" fontId="0" fillId="0" borderId="0" xfId="0" applyNumberFormat="1"/>
    <xf numFmtId="2" fontId="0" fillId="0" borderId="0" xfId="1" applyNumberFormat="1" applyFont="1" applyFill="1"/>
    <xf numFmtId="43" fontId="22" fillId="0" borderId="3" xfId="4" applyFont="1" applyBorder="1" applyAlignment="1">
      <alignment horizontal="center" vertical="center"/>
    </xf>
    <xf numFmtId="10" fontId="8" fillId="0" borderId="0" xfId="1" applyNumberFormat="1" applyFont="1"/>
    <xf numFmtId="166" fontId="8" fillId="0" borderId="0" xfId="0" applyNumberFormat="1" applyFont="1"/>
    <xf numFmtId="166" fontId="8" fillId="16" borderId="38" xfId="0" applyNumberFormat="1" applyFont="1" applyFill="1" applyBorder="1"/>
    <xf numFmtId="10" fontId="14" fillId="0" borderId="0" xfId="0" applyNumberFormat="1" applyFont="1"/>
    <xf numFmtId="3" fontId="0" fillId="0" borderId="0" xfId="0" applyNumberFormat="1"/>
    <xf numFmtId="44" fontId="0" fillId="0" borderId="0" xfId="3" applyFont="1" applyFill="1"/>
    <xf numFmtId="170" fontId="0" fillId="0" borderId="0" xfId="3" applyNumberFormat="1" applyFont="1" applyFill="1" applyAlignment="1">
      <alignment horizontal="center"/>
    </xf>
    <xf numFmtId="1" fontId="0" fillId="0" borderId="0" xfId="1" applyNumberFormat="1" applyFont="1" applyFill="1"/>
    <xf numFmtId="2" fontId="22" fillId="17" borderId="3" xfId="0" applyNumberFormat="1" applyFont="1" applyFill="1" applyBorder="1" applyAlignment="1">
      <alignment horizontal="center" vertical="center"/>
    </xf>
    <xf numFmtId="3" fontId="0" fillId="17" borderId="0" xfId="0" applyNumberFormat="1" applyFill="1"/>
    <xf numFmtId="0" fontId="21" fillId="0" borderId="0" xfId="0" applyFont="1" applyAlignment="1">
      <alignment horizontal="center" vertical="center"/>
    </xf>
    <xf numFmtId="4" fontId="0" fillId="17" borderId="0" xfId="1" applyNumberFormat="1" applyFont="1" applyFill="1"/>
    <xf numFmtId="10" fontId="0" fillId="17" borderId="0" xfId="1" applyNumberFormat="1" applyFont="1" applyFill="1"/>
    <xf numFmtId="10" fontId="0" fillId="17" borderId="0" xfId="0" applyNumberFormat="1" applyFill="1"/>
    <xf numFmtId="1" fontId="0" fillId="17" borderId="0" xfId="1" applyNumberFormat="1" applyFont="1" applyFill="1"/>
    <xf numFmtId="168" fontId="0" fillId="17" borderId="0" xfId="1" applyNumberFormat="1" applyFont="1" applyFill="1"/>
    <xf numFmtId="0" fontId="0" fillId="17" borderId="0" xfId="0" applyFill="1"/>
    <xf numFmtId="170" fontId="0" fillId="17" borderId="0" xfId="3" applyNumberFormat="1" applyFont="1" applyFill="1" applyAlignment="1">
      <alignment horizontal="center"/>
    </xf>
    <xf numFmtId="2" fontId="0" fillId="17" borderId="0" xfId="1" applyNumberFormat="1" applyFont="1" applyFill="1"/>
    <xf numFmtId="166" fontId="8" fillId="17" borderId="0" xfId="0" applyNumberFormat="1" applyFont="1" applyFill="1"/>
    <xf numFmtId="0" fontId="16" fillId="2" borderId="0" xfId="0" applyFont="1" applyFill="1" applyAlignment="1">
      <alignment horizontal="left"/>
    </xf>
    <xf numFmtId="0" fontId="23" fillId="5" borderId="21" xfId="2" applyFont="1" applyFill="1" applyBorder="1" applyAlignment="1">
      <alignment horizontal="center" vertical="center"/>
    </xf>
    <xf numFmtId="0" fontId="23" fillId="5" borderId="22" xfId="2" applyFont="1" applyFill="1" applyBorder="1" applyAlignment="1">
      <alignment horizontal="center" vertical="center"/>
    </xf>
    <xf numFmtId="0" fontId="23" fillId="5" borderId="23" xfId="2" applyFont="1" applyFill="1" applyBorder="1" applyAlignment="1">
      <alignment horizontal="center" vertical="center"/>
    </xf>
    <xf numFmtId="0" fontId="19" fillId="3" borderId="20" xfId="2" applyFont="1" applyFill="1" applyBorder="1" applyAlignment="1">
      <alignment horizontal="center" vertical="center"/>
    </xf>
    <xf numFmtId="0" fontId="19" fillId="3" borderId="24" xfId="2" applyFont="1" applyFill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17" fillId="6" borderId="2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</cellXfs>
  <cellStyles count="5">
    <cellStyle name="Hipervínculo" xfId="2" builtinId="8"/>
    <cellStyle name="Millares" xfId="4" builtinId="3"/>
    <cellStyle name="Moneda" xfId="3" builtinId="4"/>
    <cellStyle name="Normal" xfId="0" builtinId="0"/>
    <cellStyle name="Porcentaje" xfId="1" builtinId="5"/>
  </cellStyles>
  <dxfs count="3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numFmt numFmtId="172" formatCode="_(* #,##0.0000_);_(* \(#,##0.0000\);_(* &quot;-&quot;??_);_(@_)"/>
    </dxf>
    <dxf>
      <numFmt numFmtId="172" formatCode="_(* #,##0.0000_);_(* \(#,##0.0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72" formatCode="_(* #,##0.0000_);_(* \(#,##0.00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  <fill>
        <patternFill patternType="none"/>
      </fill>
    </dxf>
    <dxf>
      <numFmt numFmtId="2" formatCode="0.00"/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6" formatCode="_(* #,##0_);_(* \(#,##0\);_(* &quot;-&quot;??_);_(@_)"/>
    </dxf>
    <dxf>
      <numFmt numFmtId="166" formatCode="_(* #,##0_);_(* \(#,##0\);_(* &quot;-&quot;??_);_(@_)"/>
    </dxf>
    <dxf>
      <numFmt numFmtId="166" formatCode="_(* #,##0_);_(* \(#,##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5" formatCode="_(* #,##0.0_);_(* \(#,##0.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/>
      </fill>
    </dxf>
    <dxf>
      <fill>
        <patternFill patternType="none"/>
      </fill>
    </dxf>
    <dxf>
      <numFmt numFmtId="4" formatCode="#,##0.00"/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70" formatCode="_-&quot;$&quot;\ * #,##0_-;\-&quot;$&quot;\ * #,##0_-;_-&quot;$&quot;\ * &quot;-&quot;??_-;_-@_-"/>
      <fill>
        <patternFill patternType="none"/>
      </fill>
      <alignment horizontal="center"/>
    </dxf>
    <dxf>
      <numFmt numFmtId="170" formatCode="_-&quot;$&quot;\ * #,##0_-;\-&quot;$&quot;\ * #,##0_-;_-&quot;$&quot;\ * &quot;-&quot;??_-;_-@_-"/>
      <fill>
        <patternFill patternType="none"/>
      </fill>
      <alignment horizontal="center"/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5" formatCode="_(* #,##0.0_);_(* \(#,##0.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4" formatCode="_(* #,##0.00_);_(* \(#,##0.00\);_(* &quot;-&quot;??_);_(@_)"/>
      <fill>
        <patternFill patternType="none">
          <fgColor indexed="64"/>
          <bgColor indexed="65"/>
        </patternFill>
      </fill>
    </dxf>
    <dxf>
      <numFmt numFmtId="164" formatCode="_(* #,##0.00_);_(* \(#,##0.00\);_(* &quot;-&quot;??_);_(@_)"/>
      <fill>
        <patternFill patternType="none">
          <fgColor indexed="64"/>
          <bgColor indexed="65"/>
        </patternFill>
      </fill>
    </dxf>
    <dxf>
      <numFmt numFmtId="164" formatCode="_(* #,##0.00_);_(* \(#,##0.00\);_(* &quot;-&quot;??_);_(@_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8" formatCode="0.0%"/>
      <fill>
        <patternFill patternType="none"/>
      </fill>
    </dxf>
    <dxf>
      <numFmt numFmtId="168" formatCode="0.0%"/>
      <fill>
        <patternFill patternType="none"/>
      </fill>
    </dxf>
    <dxf>
      <numFmt numFmtId="168" formatCode="0.0%"/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8" formatCode="0.0%"/>
    </dxf>
    <dxf>
      <numFmt numFmtId="168" formatCode="0.0%"/>
    </dxf>
    <dxf>
      <numFmt numFmtId="168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8" formatCode="0.0%"/>
    </dxf>
    <dxf>
      <numFmt numFmtId="168" formatCode="0.0%"/>
    </dxf>
    <dxf>
      <numFmt numFmtId="168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8" formatCode="0.0%"/>
    </dxf>
    <dxf>
      <numFmt numFmtId="168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169" formatCode="0.0000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169" formatCode="0.0000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164" formatCode="_(* #,##0.00_);_(* \(#,##0.00\);_(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2" formatCode="0.00"/>
    </dxf>
    <dxf>
      <numFmt numFmtId="2" formatCode="0.00"/>
    </dxf>
    <dxf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14" formatCode="0.00%"/>
    </dxf>
    <dxf>
      <numFmt numFmtId="14" formatCode="0.00%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168" formatCode="0.0%"/>
      <fill>
        <patternFill patternType="none">
          <fgColor indexed="64"/>
          <bgColor indexed="65"/>
        </patternFill>
      </fill>
    </dxf>
    <dxf>
      <numFmt numFmtId="168" formatCode="0.0%"/>
      <fill>
        <patternFill patternType="none"/>
      </fill>
    </dxf>
    <dxf>
      <numFmt numFmtId="168" formatCode="0.0%"/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  <dxf>
      <numFmt numFmtId="3" formatCode="#,##0"/>
      <fill>
        <patternFill patternType="none"/>
      </fill>
    </dxf>
    <dxf>
      <numFmt numFmtId="3" formatCode="#,##0"/>
      <fill>
        <patternFill patternType="none"/>
      </fill>
    </dxf>
    <dxf>
      <numFmt numFmtId="3" formatCode="#,##0"/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</dxf>
  </dxfs>
  <tableStyles count="0" defaultTableStyle="TableStyleMedium2" defaultPivotStyle="PivotStyleLight16"/>
  <colors>
    <mruColors>
      <color rgb="FFFEC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Gráfico!$B$5:$B$27</c:f>
              <c:strCache>
                <c:ptCount val="23"/>
                <c:pt idx="0">
                  <c:v>Medellín AM</c:v>
                </c:pt>
                <c:pt idx="1">
                  <c:v>Cali AM</c:v>
                </c:pt>
                <c:pt idx="2">
                  <c:v>Barranquilla AM</c:v>
                </c:pt>
                <c:pt idx="3">
                  <c:v>Bucaramanga AM</c:v>
                </c:pt>
                <c:pt idx="4">
                  <c:v>Manizales AM</c:v>
                </c:pt>
                <c:pt idx="5">
                  <c:v>Pereira AM</c:v>
                </c:pt>
                <c:pt idx="6">
                  <c:v>Cúcuta AM</c:v>
                </c:pt>
                <c:pt idx="7">
                  <c:v>Bogotá D.C.</c:v>
                </c:pt>
                <c:pt idx="8">
                  <c:v>Ibagué</c:v>
                </c:pt>
                <c:pt idx="9">
                  <c:v>Montería</c:v>
                </c:pt>
                <c:pt idx="10">
                  <c:v>Cartagena</c:v>
                </c:pt>
                <c:pt idx="11">
                  <c:v>Villavicencio</c:v>
                </c:pt>
                <c:pt idx="12">
                  <c:v>Tunja</c:v>
                </c:pt>
                <c:pt idx="13">
                  <c:v>Florencia</c:v>
                </c:pt>
                <c:pt idx="14">
                  <c:v>Popayán</c:v>
                </c:pt>
                <c:pt idx="15">
                  <c:v>Valledupar</c:v>
                </c:pt>
                <c:pt idx="16">
                  <c:v>Quibdó</c:v>
                </c:pt>
                <c:pt idx="17">
                  <c:v>Neiva</c:v>
                </c:pt>
                <c:pt idx="18">
                  <c:v>Riohacha</c:v>
                </c:pt>
                <c:pt idx="19">
                  <c:v>Santa Marta</c:v>
                </c:pt>
                <c:pt idx="20">
                  <c:v>Armenia</c:v>
                </c:pt>
                <c:pt idx="21">
                  <c:v>Sincelejo</c:v>
                </c:pt>
                <c:pt idx="22">
                  <c:v>Pasto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651CB7C-486E-45F5-A4AD-BFC83C5994A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49C9EACA-2F71-4B6E-AF33-8CFF8D401762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05189441409914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8529-4EFD-B471-6CBB35C64BE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6546F6B-C59F-44AE-A92A-2B65F0F39AB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BD8904E2-C36F-4308-A3C5-F2BE55EDFFB7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152167915947444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8529-4EFD-B471-6CBB35C64BE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4507096-5E00-4863-BA31-297B35DC2AC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D4788130-7DD2-490E-982F-81D2DCC98461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9039039039039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8529-4EFD-B471-6CBB35C64BE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070D0AE-7975-4D4E-8B4A-CD23D2D7A7A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C78AEDED-14EA-4E14-9026-1FB88DAEDE03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865850102070576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8529-4EFD-B471-6CBB35C64BE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9CAFFA7-18F7-4882-B2E5-C879F66796C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D110AAA2-D17F-493F-9D1D-AABE7990243C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259275023054552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8529-4EFD-B471-6CBB35C64BE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3391773-1E17-4E26-B673-5C417983CF8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675F8769-2CB8-44FB-B6CB-C6FB0568E581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15313738935786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8529-4EFD-B471-6CBB35C64BE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6BB3792-5910-4745-BCDB-8751D4B158B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629E8981-24F5-4D3D-81E3-6873B2069BD0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199199199199199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8529-4EFD-B471-6CBB35C64BE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DA65DA1-9CF2-4FD7-A90A-BB034D53F72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4B5B4171-F2E6-4F8B-B79A-565E78E66937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31129554751602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8529-4EFD-B471-6CBB35C64BE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98D21C5-9A1E-4D48-B0AC-BA4A391E94B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301B13F0-6492-431F-8356-E8242155873F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786771022991494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8529-4EFD-B471-6CBB35C64BE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73FFCEB-B1A7-4A35-8EEF-D03F9718635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5122F85D-4BFB-4D04-A09E-6C04B18A6AA8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949934186154657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8529-4EFD-B471-6CBB35C64BE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A74E4B6-57D0-4739-993B-4F08734E67B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AAAD899A-456C-424F-A47B-3F0870C2F107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004019767799295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8529-4EFD-B471-6CBB35C64BE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C1F654B-6A26-4642-9621-F8B73DF9CD9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A78CFA43-2151-45A1-988D-C3C96AD6F448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63261686883734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8529-4EFD-B471-6CBB35C64BE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BB5C6F4-C574-478D-AAA0-7B9D197EDB7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E04FF773-82DC-4FEC-8CA9-4F19BABC75A6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915931679711208"/>
                      <c:h val="4.599079453555270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8529-4EFD-B471-6CBB35C64BE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70052E9-9665-4EE9-BE4E-D7D2A03B025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47BCFEFE-13B3-4774-9106-DE87C33ED3BB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893878130098602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8529-4EFD-B471-6CBB35C64BE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001E5EC-B9A3-49D8-A7AA-50D5CD44A72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D88A6520-598A-47A8-9FE6-DE401CC4AF6E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523523523523525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8529-4EFD-B471-6CBB35C64BE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08C0D8E-BD9E-4299-BDB1-13D5637931E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CB0B9968-ADA9-433A-A305-19CB022155EA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588604352383881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8529-4EFD-B471-6CBB35C64BE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5B9C1F21-D413-4646-80F3-D7BC2D4E896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A78B77D0-FBC5-4ABB-BF52-A9AA93BCEB8A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843828080048554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8529-4EFD-B471-6CBB35C64BE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2B42B87-DA40-4F3E-ACF7-1DC9F33E1FE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B60BEA6B-7EA1-4559-9598-C209A3C0F900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284300048079577"/>
                      <c:h val="4.599079453555270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8529-4EFD-B471-6CBB35C64BE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CB2715C-B676-4C09-B996-B52BB3C49EA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7C6B98AE-0B2B-4C83-B097-76DAFE729B27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17819394197347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8529-4EFD-B471-6CBB35C64BE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ECB398B-776A-4675-B509-7B62BF7003D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B3514417-C2E2-48F2-A0B3-CA0ECCD1914B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576560812781284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8529-4EFD-B471-6CBB35C64BE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45B9B16-1341-4AB0-B880-4458023E9F3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50C3C5B1-2943-40F5-890D-7EE73604D4E8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085069321289793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8529-4EFD-B471-6CBB35C64BE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3C15CD9-3043-4106-BB2C-968D3BFD089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91BD3C88-612F-49E2-B7D9-257D04AC7374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599599599599601"/>
                      <c:h val="8.27649969798122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8529-4EFD-B471-6CBB35C64BE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DF0C18F-253C-4D56-B23E-9B6204A8072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 </a:t>
                    </a:r>
                    <a:fld id="{1157BA8E-2BF9-40DF-9F5C-CBB644836D17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417417417417416"/>
                      <c:h val="4.599079453555270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8529-4EFD-B471-6CBB35C64B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 Light" panose="020B0502040204020203" pitchFamily="34" charset="0"/>
                    <a:ea typeface="+mn-ea"/>
                    <a:cs typeface="Segoe UI Light" panose="020B0502040204020203" pitchFamily="34" charset="0"/>
                  </a:defRPr>
                </a:pPr>
                <a:endParaRPr lang="es-CO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Gráfico!$D$5:$D$27</c:f>
              <c:numCache>
                <c:formatCode>General</c:formatCode>
                <c:ptCount val="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</c:numCache>
            </c:numRef>
          </c:xVal>
          <c:yVal>
            <c:numRef>
              <c:f>Gráfico!$C$5:$C$27</c:f>
              <c:numCache>
                <c:formatCode>0.00</c:formatCode>
                <c:ptCount val="23"/>
                <c:pt idx="0">
                  <c:v>6.0812875358693788</c:v>
                </c:pt>
                <c:pt idx="1">
                  <c:v>6.6379238158990761</c:v>
                </c:pt>
                <c:pt idx="2">
                  <c:v>4.1824255733040241</c:v>
                </c:pt>
                <c:pt idx="3">
                  <c:v>2.7627545986933271</c:v>
                </c:pt>
                <c:pt idx="4">
                  <c:v>5.4846651726850757</c:v>
                </c:pt>
                <c:pt idx="5">
                  <c:v>4.941399787885917</c:v>
                </c:pt>
                <c:pt idx="6">
                  <c:v>1.5245916611924468</c:v>
                </c:pt>
                <c:pt idx="7">
                  <c:v>9.0654180626618093</c:v>
                </c:pt>
                <c:pt idx="8">
                  <c:v>2.1082654415115467</c:v>
                </c:pt>
                <c:pt idx="9">
                  <c:v>2.124593874467184</c:v>
                </c:pt>
                <c:pt idx="10">
                  <c:v>3.3480783973173205</c:v>
                </c:pt>
                <c:pt idx="11">
                  <c:v>2.5812055997551626</c:v>
                </c:pt>
                <c:pt idx="12">
                  <c:v>1.3867013674902093</c:v>
                </c:pt>
                <c:pt idx="13">
                  <c:v>3.9104505788803525</c:v>
                </c:pt>
                <c:pt idx="14">
                  <c:v>0.3268751701674289</c:v>
                </c:pt>
                <c:pt idx="15">
                  <c:v>2.3055104965710154</c:v>
                </c:pt>
                <c:pt idx="16">
                  <c:v>2.4018721750720582</c:v>
                </c:pt>
                <c:pt idx="17">
                  <c:v>0.1634125058271069</c:v>
                </c:pt>
                <c:pt idx="18">
                  <c:v>1.8588100334089193</c:v>
                </c:pt>
                <c:pt idx="19">
                  <c:v>1.0445887083017622</c:v>
                </c:pt>
                <c:pt idx="20">
                  <c:v>2.095094333610152</c:v>
                </c:pt>
                <c:pt idx="21">
                  <c:v>3.910951201742761</c:v>
                </c:pt>
                <c:pt idx="22">
                  <c:v>1.4781864204242809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Gráfico!$B$5:$B$27</c15:f>
                <c15:dlblRangeCache>
                  <c:ptCount val="23"/>
                  <c:pt idx="0">
                    <c:v>Medellín AM</c:v>
                  </c:pt>
                  <c:pt idx="1">
                    <c:v>Cali AM</c:v>
                  </c:pt>
                  <c:pt idx="2">
                    <c:v>Barranquilla AM</c:v>
                  </c:pt>
                  <c:pt idx="3">
                    <c:v>Bucaramanga AM</c:v>
                  </c:pt>
                  <c:pt idx="4">
                    <c:v>Manizales AM</c:v>
                  </c:pt>
                  <c:pt idx="5">
                    <c:v>Pereira AM</c:v>
                  </c:pt>
                  <c:pt idx="6">
                    <c:v>Cúcuta AM</c:v>
                  </c:pt>
                  <c:pt idx="7">
                    <c:v>Bogotá D.C.</c:v>
                  </c:pt>
                  <c:pt idx="8">
                    <c:v>Ibagué</c:v>
                  </c:pt>
                  <c:pt idx="9">
                    <c:v>Montería</c:v>
                  </c:pt>
                  <c:pt idx="10">
                    <c:v>Cartagena</c:v>
                  </c:pt>
                  <c:pt idx="11">
                    <c:v>Villavicencio</c:v>
                  </c:pt>
                  <c:pt idx="12">
                    <c:v>Tunja</c:v>
                  </c:pt>
                  <c:pt idx="13">
                    <c:v>Florencia</c:v>
                  </c:pt>
                  <c:pt idx="14">
                    <c:v>Popayán</c:v>
                  </c:pt>
                  <c:pt idx="15">
                    <c:v>Valledupar</c:v>
                  </c:pt>
                  <c:pt idx="16">
                    <c:v>Quibdó</c:v>
                  </c:pt>
                  <c:pt idx="17">
                    <c:v>Neiva</c:v>
                  </c:pt>
                  <c:pt idx="18">
                    <c:v>Riohacha</c:v>
                  </c:pt>
                  <c:pt idx="19">
                    <c:v>Santa Marta</c:v>
                  </c:pt>
                  <c:pt idx="20">
                    <c:v>Armenia</c:v>
                  </c:pt>
                  <c:pt idx="21">
                    <c:v>Sincelejo</c:v>
                  </c:pt>
                  <c:pt idx="22">
                    <c:v>Pasto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8529-4EFD-B471-6CBB35C64BE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552788496"/>
        <c:axId val="1821319072"/>
      </c:scatterChart>
      <c:valAx>
        <c:axId val="1552788496"/>
        <c:scaling>
          <c:orientation val="minMax"/>
          <c:max val="1.5"/>
          <c:min val="0.5"/>
        </c:scaling>
        <c:delete val="1"/>
        <c:axPos val="b"/>
        <c:numFmt formatCode="General" sourceLinked="1"/>
        <c:majorTickMark val="none"/>
        <c:minorTickMark val="none"/>
        <c:tickLblPos val="nextTo"/>
        <c:crossAx val="1821319072"/>
        <c:crosses val="autoZero"/>
        <c:crossBetween val="midCat"/>
      </c:valAx>
      <c:valAx>
        <c:axId val="182131907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 Light" panose="020B0502040204020203" pitchFamily="34" charset="0"/>
                <a:ea typeface="+mn-ea"/>
                <a:cs typeface="Segoe UI Light" panose="020B0502040204020203" pitchFamily="34" charset="0"/>
              </a:defRPr>
            </a:pPr>
            <a:endParaRPr lang="es-CO"/>
          </a:p>
        </c:txPr>
        <c:crossAx val="155278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 Light" panose="020B0502040204020203" pitchFamily="34" charset="0"/>
          <a:cs typeface="Segoe UI Light" panose="020B0502040204020203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plotArea>
      <cx:plotAreaRegion>
        <cx:series layoutId="boxWhisker" uniqueId="{3D95DD4E-4766-4AB8-9356-2536FDC6EDCC}">
          <cx:tx>
            <cx:txData>
              <cx:f>_xlchart.v1.0</cx:f>
              <cx:v>ATIE-2-1</cx:v>
            </cx:txData>
          </cx:tx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900" b="0" i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CO">
                  <a:solidFill>
                    <a:sysClr val="windowText" lastClr="000000"/>
                  </a:solidFill>
                </a:endParaRPr>
              </a:p>
            </cx:txPr>
            <cx:visibility seriesName="0" categoryName="0" value="1"/>
          </cx:dataLabels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ysClr val="windowText" lastClr="000000"/>
                </a:solidFill>
                <a:latin typeface="Segoe UI Light" panose="020B0502040204020203" pitchFamily="34" charset="0"/>
                <a:ea typeface="Segoe UI Light" panose="020B0502040204020203" pitchFamily="34" charset="0"/>
                <a:cs typeface="Segoe UI Light" panose="020B0502040204020203" pitchFamily="34" charset="0"/>
              </a:defRPr>
            </a:pPr>
            <a:endParaRPr lang="es-CO">
              <a:solidFill>
                <a:sysClr val="windowText" lastClr="000000"/>
              </a:solidFill>
              <a:latin typeface="Segoe UI Light" panose="020B0502040204020203" pitchFamily="34" charset="0"/>
              <a:cs typeface="Segoe UI Light" panose="020B0502040204020203" pitchFamily="34" charset="0"/>
            </a:endParaRPr>
          </a:p>
        </cx:txPr>
      </cx:axis>
      <cx:axis id="1">
        <cx:valScaling max="10"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ysClr val="windowText" lastClr="000000"/>
                </a:solidFill>
                <a:latin typeface="Segoe UI Light" panose="020B0502040204020203" pitchFamily="34" charset="0"/>
                <a:ea typeface="Segoe UI Light" panose="020B0502040204020203" pitchFamily="34" charset="0"/>
                <a:cs typeface="Segoe UI Light" panose="020B0502040204020203" pitchFamily="34" charset="0"/>
              </a:defRPr>
            </a:pPr>
            <a:endParaRPr lang="es-CO">
              <a:solidFill>
                <a:sysClr val="windowText" lastClr="000000"/>
              </a:solidFill>
              <a:latin typeface="Segoe UI Light" panose="020B0502040204020203" pitchFamily="34" charset="0"/>
              <a:cs typeface="Segoe UI Light" panose="020B0502040204020203" pitchFamily="34" charset="0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2</xdr:row>
      <xdr:rowOff>7939</xdr:rowOff>
    </xdr:from>
    <xdr:to>
      <xdr:col>8</xdr:col>
      <xdr:colOff>66675</xdr:colOff>
      <xdr:row>29</xdr:row>
      <xdr:rowOff>7939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E9CEEF2-5F7D-A4C6-5E1A-F3C6778A301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89400" y="376239"/>
              <a:ext cx="2771775" cy="5022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8</xdr:col>
      <xdr:colOff>704850</xdr:colOff>
      <xdr:row>2</xdr:row>
      <xdr:rowOff>1</xdr:rowOff>
    </xdr:from>
    <xdr:to>
      <xdr:col>13</xdr:col>
      <xdr:colOff>66675</xdr:colOff>
      <xdr:row>29</xdr:row>
      <xdr:rowOff>7939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194858-E8DE-FA0B-5CEB-B3057D34AE64}"/>
            </a:ext>
            <a:ext uri="{147F2762-F138-4A5C-976F-8EAC2B608ADB}">
              <a16:predDERef xmlns:a16="http://schemas.microsoft.com/office/drawing/2014/main" pred="{0E9CEEF2-5F7D-A4C6-5E1A-F3C6778A30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abian Bernal Lopez" id="{6BAFEA75-56E4-4FFC-8CF6-D1EC8DC91CA9}" userId="S::fbernal@compite.com.co::a2b67318-d2f6-4283-843a-aa662118e1d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9A45E8-5388-483C-A069-48CF763DD102}" name="Tabla1" displayName="Tabla1" ref="A3:D26" totalsRowShown="0" headerRowDxfId="365" dataDxfId="364">
  <autoFilter ref="A3:D26" xr:uid="{E69A45E8-5388-483C-A069-48CF763DD102}"/>
  <tableColumns count="4">
    <tableColumn id="1" xr3:uid="{C66830FC-51A8-4634-957C-92ED7826FE56}" name="Área metropolitana/ciudad" dataDxfId="363"/>
    <tableColumn id="2" xr3:uid="{DA553BAF-A87C-4D70-A9A9-B88AC2FBBA83}" name="2023" dataDxfId="362"/>
    <tableColumn id="3" xr3:uid="{4E49E07F-CE3A-4758-8B09-4028311CEF9C}" name="2024" dataDxfId="361"/>
    <tableColumn id="4" xr3:uid="{46E91B0E-DCA5-4517-A297-4FD6DE0D721B}" name="2025" dataDxfId="36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948D5C1-B2E3-46BA-B062-7A4CA54F5711}" name="Tabla11813" displayName="Tabla11813" ref="A3:D26" totalsRowShown="0" headerRowDxfId="323">
  <autoFilter ref="A3:D26" xr:uid="{95676752-3332-4B12-8E0F-A9BC95C2905F}"/>
  <sortState xmlns:xlrd2="http://schemas.microsoft.com/office/spreadsheetml/2017/richdata2" ref="A4:D26">
    <sortCondition descending="1" ref="D3:D26"/>
  </sortState>
  <tableColumns count="4">
    <tableColumn id="1" xr3:uid="{48F22092-64D8-402F-A3CA-AE92F8085F92}" name="Área metropolitana/ciudad"/>
    <tableColumn id="2" xr3:uid="{5450FAB9-6C5B-4D33-B7FB-1E396E080525}" name="2023" dataDxfId="322"/>
    <tableColumn id="3" xr3:uid="{9597F912-34E9-4360-90B7-AE2A64A1B325}" name="2024" dataDxfId="321"/>
    <tableColumn id="4" xr3:uid="{889F2F8F-F4E8-4A97-9338-321EB52BA85C}" name="2025" dataDxfId="32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6B705EC-F703-448E-BC68-E6ECDCA0306B}" name="Tabla13" displayName="Tabla13" ref="A3:D26" totalsRowShown="0" headerRowDxfId="319">
  <autoFilter ref="A3:D26" xr:uid="{A6B705EC-F703-448E-BC68-E6ECDCA0306B}"/>
  <tableColumns count="4">
    <tableColumn id="1" xr3:uid="{D62A0223-686F-443F-9BFD-FD8E32E6DDDB}" name="Área metropolitana/ciudad"/>
    <tableColumn id="2" xr3:uid="{CE8533CA-B25C-461A-9D97-47E49B9C8366}" name="2023" dataDxfId="318"/>
    <tableColumn id="3" xr3:uid="{7A7AC4DA-AF35-47E7-A072-CC0CD8DAB8E3}" name="2024" dataDxfId="317"/>
    <tableColumn id="4" xr3:uid="{6EB8EE66-73FC-4508-90F5-FDFED9884CFC}" name="2025" dataDxfId="31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5676752-3332-4B12-8E0F-A9BC95C2905F}" name="Tabla11" displayName="Tabla11" ref="A3:D26" totalsRowShown="0" headerRowDxfId="315">
  <autoFilter ref="A3:D26" xr:uid="{95676752-3332-4B12-8E0F-A9BC95C2905F}"/>
  <tableColumns count="4">
    <tableColumn id="1" xr3:uid="{3BE122F9-A386-487F-8910-229B04DD1AC2}" name="Área metropolitana/ciudad"/>
    <tableColumn id="2" xr3:uid="{2B7ED0F3-9479-4164-9DA2-27BC01120081}" name="2023" dataDxfId="314"/>
    <tableColumn id="3" xr3:uid="{654F46DB-704F-41A7-9549-C2EF45710E5E}" name="2024" dataDxfId="313"/>
    <tableColumn id="4" xr3:uid="{3F56D384-A6D0-4E77-98AB-3AD54CFE392C}" name="2025" dataDxfId="312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A96C641-6EB2-4322-9C7F-04DC326B19B2}" name="Tabla16" displayName="Tabla16" ref="A3:D26" totalsRowShown="0" headerRowDxfId="311">
  <autoFilter ref="A3:D26" xr:uid="{7A96C641-6EB2-4322-9C7F-04DC326B19B2}"/>
  <tableColumns count="4">
    <tableColumn id="1" xr3:uid="{50DF9A93-8ED4-4303-B2AF-BCC5BFB66DE4}" name="Área metropolitana/ciudad"/>
    <tableColumn id="2" xr3:uid="{2AFC16E3-1F30-4875-8558-D57C3E3480D9}" name="2023" dataDxfId="310"/>
    <tableColumn id="3" xr3:uid="{7EF8AE78-18D4-4316-BCF1-9C51046EE622}" name="2024" dataDxfId="309"/>
    <tableColumn id="4" xr3:uid="{B3EE28B0-75B7-42B8-BF43-51122A21E579}" name="2025" dataDxfId="30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DCC03F3-883D-4860-A949-880F2485E808}" name="Tabla17" displayName="Tabla17" ref="A3:D26" totalsRowShown="0" headerRowDxfId="307">
  <autoFilter ref="A3:D26" xr:uid="{ADCC03F3-883D-4860-A949-880F2485E808}"/>
  <tableColumns count="4">
    <tableColumn id="1" xr3:uid="{3AC020BB-1827-4CD4-8383-58F84FFDEF74}" name="Área metropolitana/ciudad"/>
    <tableColumn id="2" xr3:uid="{AA9DB0C8-4656-4CAE-B869-E1A23CB401C4}" name="2023" dataDxfId="306"/>
    <tableColumn id="3" xr3:uid="{7AC2DC4B-DACF-4E2E-B5A3-FEE3C3320740}" name="2024" dataDxfId="305"/>
    <tableColumn id="4" xr3:uid="{103C8BB1-FF9B-4F10-ABC3-09CF260032E7}" name="2025" dataDxfId="30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A7CE250-CE6D-4D2A-A7AF-70076D583DF6}" name="Tabla18" displayName="Tabla18" ref="A3:D26" totalsRowShown="0" headerRowDxfId="303">
  <autoFilter ref="A3:D26" xr:uid="{6A7CE250-CE6D-4D2A-A7AF-70076D583DF6}"/>
  <tableColumns count="4">
    <tableColumn id="1" xr3:uid="{841CBA63-B4CE-42A6-8D1B-4E0302B2F272}" name="Área metropolitana/ciudad"/>
    <tableColumn id="2" xr3:uid="{05162DAD-0E3A-4BD1-82CD-6856ABD78CEB}" name="2023" dataDxfId="302"/>
    <tableColumn id="3" xr3:uid="{29A12087-CD3C-41EE-9AC9-B5F1A262A64E}" name="2024"/>
    <tableColumn id="4" xr3:uid="{E3B571A3-2AA8-4EBB-963D-BAC5FE83D529}" name="202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19FF0B2-75FE-4196-AC71-EA826EDB2C76}" name="Tabla19" displayName="Tabla19" ref="A3:D26" totalsRowShown="0" headerRowDxfId="301">
  <autoFilter ref="A3:D26" xr:uid="{619FF0B2-75FE-4196-AC71-EA826EDB2C76}"/>
  <tableColumns count="4">
    <tableColumn id="1" xr3:uid="{4B7F6718-BF8C-4756-B866-4761AD68F90B}" name="Área metropolitana/ciudad"/>
    <tableColumn id="2" xr3:uid="{120A2B11-6741-46BF-BFE3-EC22BF973A67}" name="2023" dataDxfId="300"/>
    <tableColumn id="3" xr3:uid="{6EAE4B8A-FADA-4C8C-ABAE-B0FC455A537E}" name="2024" dataDxfId="299"/>
    <tableColumn id="4" xr3:uid="{895B01F9-A048-4D4A-877F-A13446EA2A9D}" name="2025" dataDxfId="298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3230FA4-9DEC-457A-A6D4-C89EE33952B3}" name="Tabla20" displayName="Tabla20" ref="A3:D26" totalsRowShown="0" headerRowDxfId="297">
  <autoFilter ref="A3:D26" xr:uid="{63230FA4-9DEC-457A-A6D4-C89EE33952B3}"/>
  <tableColumns count="4">
    <tableColumn id="1" xr3:uid="{7572EAC2-A81D-42F4-98F9-DFFA8FFF7D13}" name="Área metropolitana/ciudad"/>
    <tableColumn id="2" xr3:uid="{5A29390A-436E-4CD5-BF57-289D706DCB6D}" name="2023" dataDxfId="296"/>
    <tableColumn id="3" xr3:uid="{5817707F-0ED3-4D94-A3C0-972FF87B847E}" name="2024" dataDxfId="295"/>
    <tableColumn id="4" xr3:uid="{495586E4-695F-4A82-8D9E-969C42D00448}" name="2025" dataDxfId="294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88808D2-6A31-47C5-BBF9-00DB6E7C4AE7}" name="Tabla15" displayName="Tabla15" ref="A3:D26" totalsRowShown="0" headerRowDxfId="293">
  <autoFilter ref="A3:D26" xr:uid="{088808D2-6A31-47C5-BBF9-00DB6E7C4AE7}"/>
  <tableColumns count="4">
    <tableColumn id="1" xr3:uid="{B8F61DEC-AD96-4D02-AEAD-0F87C7C51094}" name="Área metropolitana/ciudad"/>
    <tableColumn id="2" xr3:uid="{456123F0-41BD-4D1F-B4F1-421EB95D33B0}" name="2023" dataDxfId="292"/>
    <tableColumn id="3" xr3:uid="{36D3AA70-B959-4ED5-B205-70D3B572D115}" name="2024" dataDxfId="291"/>
    <tableColumn id="4" xr3:uid="{7663E572-D3CD-4680-A405-62B719E6FA9D}" name="2025" dataDxfId="290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9D01AD2E-C1AF-4E57-B166-E859C6791928}" name="Tabla1555" displayName="Tabla1555" ref="A3:D26" totalsRowShown="0" headerRowDxfId="289">
  <autoFilter ref="A3:D26" xr:uid="{088808D2-6A31-47C5-BBF9-00DB6E7C4AE7}"/>
  <tableColumns count="4">
    <tableColumn id="1" xr3:uid="{68344BA2-D16A-4FB1-8235-B0EBA1C981AC}" name="Área metropolitana/ciudad"/>
    <tableColumn id="2" xr3:uid="{405E3E51-2AB3-4BE5-94F6-F6F26AACA1DF}" name="2023" dataDxfId="288"/>
    <tableColumn id="3" xr3:uid="{1E9F42E4-3124-4977-BB50-303184E1FBDC}" name="2024" dataDxfId="287"/>
    <tableColumn id="4" xr3:uid="{EE88544E-A131-4962-AD04-2F03F918F0F2}" name="2025" dataDxfId="28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52AB78-AAF9-49E2-8EFB-D81ECFB2CFDD}" name="Tabla2" displayName="Tabla2" ref="A3:D26" totalsRowShown="0" headerRowDxfId="359" dataDxfId="358">
  <autoFilter ref="A3:D26" xr:uid="{7252AB78-AAF9-49E2-8EFB-D81ECFB2CFDD}"/>
  <tableColumns count="4">
    <tableColumn id="1" xr3:uid="{129FCA44-6947-4363-89CF-0C3ECF2D2FD1}" name="Área metropolitana/ciudad" dataDxfId="357"/>
    <tableColumn id="2" xr3:uid="{DF70DBFC-3F11-438E-9EB2-F145BDF2AF2B}" name="2023" dataDxfId="356"/>
    <tableColumn id="3" xr3:uid="{C852E4EF-E47E-4754-87D6-EE588286ACAF}" name="2024" dataDxfId="355"/>
    <tableColumn id="4" xr3:uid="{E77CC70A-E488-4C35-AECB-B2D38E036A0E}" name="2025" dataDxfId="3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C798B16-6344-4512-A054-C680A103E5FB}" name="Tabla21" displayName="Tabla21" ref="A3:D26" totalsRowShown="0" headerRowDxfId="285">
  <autoFilter ref="A3:D26" xr:uid="{DC798B16-6344-4512-A054-C680A103E5FB}"/>
  <tableColumns count="4">
    <tableColumn id="1" xr3:uid="{D58F8D5F-8794-4C22-B63D-4655BF27DDFC}" name="Área metropolitana/ciudad"/>
    <tableColumn id="2" xr3:uid="{4AF0D4CB-DB03-4651-B1E9-6895859CE9D1}" name="2023" dataDxfId="284"/>
    <tableColumn id="3" xr3:uid="{39C76531-2970-4B81-9642-8492A13D5ED8}" name="2024" dataDxfId="283"/>
    <tableColumn id="4" xr3:uid="{0AA9883C-882A-4B67-ADD6-E539821AA889}" name="2025" dataDxfId="282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730ADD3-CF15-4988-B036-CAA28FF2D64C}" name="Tabla22" displayName="Tabla22" ref="A3:D26" totalsRowShown="0" headerRowDxfId="281">
  <autoFilter ref="A3:D26" xr:uid="{0730ADD3-CF15-4988-B036-CAA28FF2D64C}"/>
  <tableColumns count="4">
    <tableColumn id="1" xr3:uid="{359D665E-A8F2-4298-A3AA-8B1563374867}" name="Área metropolitana/ciudad"/>
    <tableColumn id="2" xr3:uid="{43489C05-DE2E-40A3-8E52-A7606FD44A41}" name="2023" dataDxfId="280"/>
    <tableColumn id="3" xr3:uid="{A8541056-25C0-4148-993C-04848962221E}" name="2024"/>
    <tableColumn id="4" xr3:uid="{4F3BC1D5-CB8C-44D1-AD45-E4E6947F1BE9}" name="2025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E1C3981-E39A-43D2-92B4-83F58035A595}" name="Tabla23" displayName="Tabla23" ref="A3:D26" totalsRowShown="0" headerRowDxfId="279">
  <autoFilter ref="A3:D26" xr:uid="{AE1C3981-E39A-43D2-92B4-83F58035A595}"/>
  <tableColumns count="4">
    <tableColumn id="1" xr3:uid="{603CFCBE-383F-49FC-81EF-AB957539302A}" name="Área metropolitana/ciudad"/>
    <tableColumn id="2" xr3:uid="{111774D0-7A79-4CE5-97BF-B45623187208}" name="2023" dataDxfId="278"/>
    <tableColumn id="3" xr3:uid="{182DC05A-7A27-4FAA-BD28-EFC1370F2026}" name="2024"/>
    <tableColumn id="4" xr3:uid="{C679346F-BA64-4610-844E-CB46EDDEF32D}" name="2025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C1D3910-6398-4BFD-BBFB-A6BC5558C143}" name="Tabla24" displayName="Tabla24" ref="A3:D26" totalsRowShown="0" headerRowDxfId="277">
  <autoFilter ref="A3:D26" xr:uid="{5C1D3910-6398-4BFD-BBFB-A6BC5558C143}"/>
  <tableColumns count="4">
    <tableColumn id="1" xr3:uid="{F3413B69-443A-47FF-AFBF-216BBB3C2916}" name="Área metropolitana/ciudad"/>
    <tableColumn id="2" xr3:uid="{35B19414-D494-4241-A24B-BB9992DE756F}" name="2023" dataDxfId="276"/>
    <tableColumn id="3" xr3:uid="{E5C2DC14-7686-4DEC-A8E7-18A6B15189FB}" name="2024"/>
    <tableColumn id="4" xr3:uid="{0ABC1CBD-1395-4BF3-9990-47B73516D420}" name="2025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EBB2D09-C276-4D31-BBA3-6BE9BAC51BF1}" name="Tabla25" displayName="Tabla25" ref="A3:D26" totalsRowShown="0" headerRowDxfId="275">
  <autoFilter ref="A3:D26" xr:uid="{2EBB2D09-C276-4D31-BBA3-6BE9BAC51BF1}"/>
  <tableColumns count="4">
    <tableColumn id="1" xr3:uid="{DD7CB6E9-63BD-432C-A718-26432B87D603}" name="Área metropolitana/ciudad"/>
    <tableColumn id="2" xr3:uid="{A01EE1A7-9912-4604-ACC0-DBD940CAB82B}" name="2023" dataDxfId="274"/>
    <tableColumn id="3" xr3:uid="{B5ABF403-C76F-4CC5-8577-DB469077D62E}" name="2024" dataDxfId="273"/>
    <tableColumn id="4" xr3:uid="{8166D3BE-E036-4481-803A-6E8E6B5CAF1A}" name="2025" dataDxfId="272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8D4E957-4658-4B19-AD2A-39851907F13B}" name="Tabla26" displayName="Tabla26" ref="A3:D26" totalsRowShown="0" headerRowDxfId="271">
  <autoFilter ref="A3:D26" xr:uid="{A8D4E957-4658-4B19-AD2A-39851907F13B}"/>
  <tableColumns count="4">
    <tableColumn id="1" xr3:uid="{21A78773-FCA3-4CC7-A9A5-16698FA9B3E3}" name="Área metropolitana/ciudad"/>
    <tableColumn id="2" xr3:uid="{2E98A435-E791-4054-B5AD-BAA5F82C0DE8}" name="2023" dataDxfId="270"/>
    <tableColumn id="3" xr3:uid="{9270B6C9-0D0D-4B73-B191-39EDD86A94DC}" name="2024" dataDxfId="269"/>
    <tableColumn id="4" xr3:uid="{C2DC6FDB-4E58-4FDE-9E08-BE8E66BF265E}" name="2025" dataDxfId="268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387733D-B25F-4ED0-BD14-ADE322C2002E}" name="Tabla27" displayName="Tabla27" ref="A3:D26" totalsRowShown="0" headerRowDxfId="267">
  <autoFilter ref="A3:D26" xr:uid="{7387733D-B25F-4ED0-BD14-ADE322C2002E}"/>
  <tableColumns count="4">
    <tableColumn id="1" xr3:uid="{ED850E55-FA31-4D35-BEAE-C6EB48024A8C}" name="Área metropolitana/ciudad"/>
    <tableColumn id="2" xr3:uid="{A4F42926-E286-4EF8-97E0-4A74F257D721}" name="2023" dataDxfId="266"/>
    <tableColumn id="3" xr3:uid="{993FAC07-CC5D-4B65-9DDE-3D82F8E79AAC}" name="2024" dataDxfId="265"/>
    <tableColumn id="4" xr3:uid="{05FF37C5-3757-40EC-9FA1-741A65B75ED3}" name="2025" dataDxfId="264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52C8B82-033E-4448-AB70-D3B7AA472772}" name="Tabla28" displayName="Tabla28" ref="A3:D26" totalsRowShown="0" headerRowDxfId="263">
  <autoFilter ref="A3:D26" xr:uid="{952C8B82-033E-4448-AB70-D3B7AA472772}"/>
  <tableColumns count="4">
    <tableColumn id="1" xr3:uid="{50A056DD-B921-4AD8-B699-098216A6C612}" name="Área metropolitana/ciudad"/>
    <tableColumn id="2" xr3:uid="{BF2C108F-9706-45E7-A083-1631F09F4556}" name="2023" dataDxfId="262"/>
    <tableColumn id="3" xr3:uid="{94EF7C07-A65B-4D91-B2C2-E5CDCBEC0FF7}" name="2024" dataDxfId="261"/>
    <tableColumn id="4" xr3:uid="{0184E8E1-CDAA-4B56-BA9B-950AECB18C2E}" name="2025" dataDxfId="260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AA0999DF-28AD-4464-ADDE-EB5521A00D81}" name="Tabla29" displayName="Tabla29" ref="A3:D26" totalsRowShown="0" headerRowDxfId="259">
  <autoFilter ref="A3:D26" xr:uid="{AA0999DF-28AD-4464-ADDE-EB5521A00D81}"/>
  <tableColumns count="4">
    <tableColumn id="1" xr3:uid="{0B518917-FA1E-48D3-8850-EA2BA857D820}" name="Área metropolitana/ciudad"/>
    <tableColumn id="2" xr3:uid="{22AA97DF-22C1-4D3B-96E3-9EFA0A248C30}" name="2023" dataDxfId="258"/>
    <tableColumn id="3" xr3:uid="{36C4D704-7B89-4A91-A5E5-1CE04D1F25F3}" name="2024" dataDxfId="257"/>
    <tableColumn id="4" xr3:uid="{0947303C-849E-4B76-A486-3C68B7C74DDE}" name="2025" dataDxfId="256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64F372F-F015-4F07-A977-3B65B864435B}" name="Tabla30" displayName="Tabla30" ref="A3:D26" totalsRowShown="0" headerRowDxfId="255">
  <autoFilter ref="A3:D26" xr:uid="{264F372F-F015-4F07-A977-3B65B864435B}"/>
  <tableColumns count="4">
    <tableColumn id="1" xr3:uid="{AFFED135-6437-4821-81BA-46E5EB2B6909}" name="Área metropolitana/ciudad"/>
    <tableColumn id="2" xr3:uid="{B50AB09E-AD3E-4888-AFD9-851529CABB84}" name="2023" dataDxfId="254"/>
    <tableColumn id="3" xr3:uid="{40F07762-CC69-48EA-8A8D-7A51C7AFEDA2}" name="2024" dataDxfId="253"/>
    <tableColumn id="4" xr3:uid="{CE715022-8D18-43A5-8F9D-6DAF6D291715}" name="2025" dataDxfId="25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614EC6B-FA33-4BB3-AC56-041F7D465500}" name="Tabla5" displayName="Tabla5" ref="A3:D26" totalsRowShown="0" headerRowDxfId="353">
  <autoFilter ref="A3:D26" xr:uid="{5614EC6B-FA33-4BB3-AC56-041F7D465500}"/>
  <tableColumns count="4">
    <tableColumn id="1" xr3:uid="{984558E2-C967-4F2A-9FD5-A0EDA5893493}" name="Área metropolitana/ciudad"/>
    <tableColumn id="2" xr3:uid="{9EA51ED3-B7F6-44B9-A545-9294E801C19E}" name="2023" dataDxfId="352"/>
    <tableColumn id="3" xr3:uid="{3045ACEA-4621-4B2F-BBB9-D87C49A3ECD9}" name="2024" dataDxfId="351"/>
    <tableColumn id="4" xr3:uid="{89D952F9-874B-4FB2-BEAB-B7AD05855D11}" name="2025" dataDxfId="350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5D4B76A4-C3F5-4252-A520-799796D04B93}" name="Tabla31" displayName="Tabla31" ref="A3:D26" totalsRowShown="0" headerRowDxfId="251">
  <autoFilter ref="A3:D26" xr:uid="{5D4B76A4-C3F5-4252-A520-799796D04B93}"/>
  <tableColumns count="4">
    <tableColumn id="1" xr3:uid="{3C6B078A-5EB5-4A72-8DFC-58DF6AF19959}" name="Área metropolitana/ciudad"/>
    <tableColumn id="2" xr3:uid="{C8E7DC87-30F2-4012-A081-DDFB495D1BE8}" name="2023" dataDxfId="250"/>
    <tableColumn id="3" xr3:uid="{43703955-B585-433E-BA2B-D896D9334339}" name="2024" dataDxfId="249"/>
    <tableColumn id="4" xr3:uid="{174CD250-6572-48C5-AF12-D992697D20C7}" name="2025" dataDxfId="248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E3112D4-448A-4830-B756-FF41CF010265}" name="Tabla32" displayName="Tabla32" ref="A3:D26" totalsRowShown="0" headerRowDxfId="247">
  <autoFilter ref="A3:D26" xr:uid="{AE3112D4-448A-4830-B756-FF41CF010265}"/>
  <tableColumns count="4">
    <tableColumn id="1" xr3:uid="{7757E081-AD50-40A2-A386-985E2DC5BA0F}" name="Área metropolitana/ciudad"/>
    <tableColumn id="2" xr3:uid="{45DC198F-00EA-4682-BB51-FD731FEB3F23}" name="2023" dataDxfId="246">
      <calculatedColumnFormula>VLOOKUP(Tabla32[[#This Row],[Área metropolitana/ciudad]],$F$3:$I$26,2,0)</calculatedColumnFormula>
    </tableColumn>
    <tableColumn id="3" xr3:uid="{33012294-DD63-44AD-AE7B-4632AC2CBB64}" name="2024" dataDxfId="245">
      <calculatedColumnFormula>VLOOKUP(Tabla32[[#This Row],[Área metropolitana/ciudad]],$F$3:$I$26,3,0)</calculatedColumnFormula>
    </tableColumn>
    <tableColumn id="4" xr3:uid="{A18EB478-6CD9-4BC2-9B95-F3184A09C42F}" name="2025" dataDxfId="244">
      <calculatedColumnFormula>VLOOKUP(Tabla32[[#This Row],[Área metropolitana/ciudad]],$F$3:$I$26,4,0)</calculatedColumnFormula>
    </tableColumn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9E95D79-7B9A-4911-BBF5-1D94929FFE74}" name="Tabla33" displayName="Tabla33" ref="A3:D26" totalsRowShown="0" headerRowDxfId="243">
  <autoFilter ref="A3:D26" xr:uid="{29E95D79-7B9A-4911-BBF5-1D94929FFE74}"/>
  <tableColumns count="4">
    <tableColumn id="1" xr3:uid="{4BCB377B-3A2A-45A5-9B9A-1D214B2DB549}" name="Área metropolitana/ciudad"/>
    <tableColumn id="2" xr3:uid="{26BC28B4-CC9F-4754-93D9-763EC25AA99A}" name="2023" dataDxfId="242"/>
    <tableColumn id="3" xr3:uid="{B4C2AC98-09D8-4CDB-9EDB-2CD25E9C1ED9}" name="2024" dataDxfId="241"/>
    <tableColumn id="4" xr3:uid="{BB659A0D-7FA4-4E65-B2A7-F3F92B5A8188}" name="2025" dataDxfId="240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459B25E0-4CC4-4DFF-AB85-AFB78BCF3C47}" name="Tabla34" displayName="Tabla34" ref="A3:D26" totalsRowShown="0" headerRowDxfId="239">
  <autoFilter ref="A3:D26" xr:uid="{459B25E0-4CC4-4DFF-AB85-AFB78BCF3C47}"/>
  <tableColumns count="4">
    <tableColumn id="1" xr3:uid="{19C69734-23A4-4871-933D-284771FAEB42}" name="Área metropolitana/ciudad"/>
    <tableColumn id="2" xr3:uid="{FBA96B7D-DECC-4806-BBFB-4199F031902A}" name="2023" dataDxfId="238"/>
    <tableColumn id="3" xr3:uid="{2341ECCF-5958-4F3E-BAFB-D3B310F5F981}" name="2024" dataDxfId="237"/>
    <tableColumn id="4" xr3:uid="{A5783A43-7AD3-4237-B218-11705C38F293}" name="2025" dataDxfId="23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19F541C-0C54-4EBB-8FF5-5DFA2E9D935B}" name="Tabla36" displayName="Tabla36" ref="A3:D26" totalsRowShown="0" headerRowDxfId="235">
  <autoFilter ref="A3:D26" xr:uid="{119F541C-0C54-4EBB-8FF5-5DFA2E9D935B}"/>
  <tableColumns count="4">
    <tableColumn id="1" xr3:uid="{60B2D703-AAB5-43C6-9E69-6B5E0836C10C}" name="Área metropolitana/ciudad"/>
    <tableColumn id="2" xr3:uid="{0AAC1BFA-2834-42C1-8CA6-9A9918E9AF57}" name="2023" dataDxfId="234"/>
    <tableColumn id="3" xr3:uid="{1FAC9580-377F-44FB-97A0-474F9B247AEB}" name="2024" dataDxfId="233"/>
    <tableColumn id="4" xr3:uid="{538DF366-794F-4913-A04B-F14927BAFA0F}" name="2025" dataDxfId="232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6D19EF9F-C09F-4F73-B2BD-18946DE4F93C}" name="Tabla37" displayName="Tabla37" ref="A3:D26" totalsRowShown="0" headerRowDxfId="231">
  <autoFilter ref="A3:D26" xr:uid="{6D19EF9F-C09F-4F73-B2BD-18946DE4F93C}"/>
  <sortState xmlns:xlrd2="http://schemas.microsoft.com/office/spreadsheetml/2017/richdata2" ref="A4:D26">
    <sortCondition descending="1" ref="D3:D26"/>
  </sortState>
  <tableColumns count="4">
    <tableColumn id="1" xr3:uid="{CA588476-6D07-4762-93A6-32CC1B62818E}" name="Área metropolitana/ciudad"/>
    <tableColumn id="2" xr3:uid="{DC79656A-8B46-4EB3-9835-E9D684A5956F}" name="2023" dataDxfId="230"/>
    <tableColumn id="3" xr3:uid="{1A3B7E3D-E035-4118-8178-3855C43490EA}" name="2024" dataDxfId="229"/>
    <tableColumn id="4" xr3:uid="{B69A6BF8-128F-496D-8934-29374FAEC579}" name="2025" dataDxfId="228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71A0F47D-A876-48B9-9821-914D45DAF3F5}" name="Tabla38" displayName="Tabla38" ref="A3:D26" totalsRowShown="0" headerRowDxfId="227">
  <autoFilter ref="A3:D26" xr:uid="{71A0F47D-A876-48B9-9821-914D45DAF3F5}"/>
  <tableColumns count="4">
    <tableColumn id="1" xr3:uid="{53788730-C6BB-45FE-9A92-A59190E1A175}" name="Área metropolitana/ciudad"/>
    <tableColumn id="2" xr3:uid="{A573EDC9-55C5-4EC1-9639-DA078D980652}" name="2023" dataDxfId="226"/>
    <tableColumn id="3" xr3:uid="{DF9AC9A3-FB9B-43A0-8A4A-5A358F616E88}" name="2024" dataDxfId="225"/>
    <tableColumn id="4" xr3:uid="{850B94D9-9954-4A67-B951-4E8F7866B288}" name="2025" dataDxfId="224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D97D638-9154-4EE6-BD95-5EB887B5DA5C}" name="Tabla39" displayName="Tabla39" ref="A3:D26" totalsRowShown="0" headerRowDxfId="223">
  <autoFilter ref="A3:D26" xr:uid="{BD97D638-9154-4EE6-BD95-5EB887B5DA5C}"/>
  <tableColumns count="4">
    <tableColumn id="1" xr3:uid="{42730B69-4C0A-4E0D-B487-1DAE104DB7CE}" name="Área metropolitana/ciudad"/>
    <tableColumn id="2" xr3:uid="{A041A487-E9BF-44C7-8E7E-AB13B13D8EA8}" name="2023" dataDxfId="222"/>
    <tableColumn id="3" xr3:uid="{A4E596EE-F337-45D7-9C59-6E5EC7D7F9FB}" name="2024" dataDxfId="221"/>
    <tableColumn id="4" xr3:uid="{3ED34566-A01F-456A-96F7-1A78B113E520}" name="2025" dataDxfId="220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9C9566A8-E56C-4342-94F7-B2CA9CEDE05B}" name="Tabla40" displayName="Tabla40" ref="A3:D26" totalsRowShown="0" headerRowDxfId="219">
  <autoFilter ref="A3:D26" xr:uid="{9C9566A8-E56C-4342-94F7-B2CA9CEDE05B}"/>
  <tableColumns count="4">
    <tableColumn id="1" xr3:uid="{DAD7511A-0504-4E84-9048-7EE9BDB48559}" name="Área metropolitana/ciudad"/>
    <tableColumn id="2" xr3:uid="{50781CE9-BFD1-49EF-A380-BF9E1586630F}" name="2023" dataDxfId="218"/>
    <tableColumn id="3" xr3:uid="{8335134A-9DFE-4C06-B253-DBE3EEA4B51C}" name="2024" dataDxfId="217"/>
    <tableColumn id="4" xr3:uid="{80A3DC73-B091-444F-A044-E9FEA70AB579}" name="2025" dataDxfId="216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3EB46532-FDD0-4341-A565-BE489663DAE6}" name="Tabla41" displayName="Tabla41" ref="A3:D26" totalsRowShown="0" headerRowDxfId="215">
  <autoFilter ref="A3:D26" xr:uid="{3EB46532-FDD0-4341-A565-BE489663DAE6}"/>
  <tableColumns count="4">
    <tableColumn id="1" xr3:uid="{0E514AE2-07CC-4B4C-8326-81AC9F687B05}" name="Área metropolitana/ciudad"/>
    <tableColumn id="2" xr3:uid="{FE8BA565-3CF2-4F33-8BB6-F1AFCC293EE9}" name="2023" dataDxfId="214"/>
    <tableColumn id="3" xr3:uid="{D0DED23B-A0EC-45CD-B520-978447D957DD}" name="2024" dataDxfId="213"/>
    <tableColumn id="4" xr3:uid="{16842FE2-3C0A-4C41-9BF0-8514EE8394AC}" name="2025" dataDxfId="2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506B935-D718-4B17-8D8F-A74190B99B84}" name="Tabla3" displayName="Tabla3" ref="A3:D26" totalsRowShown="0" headerRowDxfId="349">
  <autoFilter ref="A3:D26" xr:uid="{A506B935-D718-4B17-8D8F-A74190B99B84}"/>
  <tableColumns count="4">
    <tableColumn id="1" xr3:uid="{77F5A810-ECD1-4808-AD23-9CD74152840B}" name="Área metropolitana/ciudad"/>
    <tableColumn id="2" xr3:uid="{BCB815B7-C5A1-481C-8DD7-D951C844D8E0}" name="2023" dataDxfId="348"/>
    <tableColumn id="3" xr3:uid="{C41F96B0-6F90-47C3-ABB6-28A4A81FDB4F}" name="2024" dataDxfId="347"/>
    <tableColumn id="4" xr3:uid="{F4BA64A9-6705-427F-9083-004D3D80E9B8}" name="2025" dataDxfId="346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6A5BAF7-BD57-469A-8BF3-45A7467B249B}" name="Tabla42" displayName="Tabla42" ref="A3:D26" totalsRowShown="0" headerRowDxfId="211">
  <autoFilter ref="A3:D26" xr:uid="{06A5BAF7-BD57-469A-8BF3-45A7467B249B}"/>
  <tableColumns count="4">
    <tableColumn id="1" xr3:uid="{83409956-B15E-487A-B33D-9C45A70AEBFE}" name="Área metropolitana/ciudad"/>
    <tableColumn id="2" xr3:uid="{4AEDAB16-215C-42F6-AE70-F2B0234791EB}" name="2023" dataDxfId="210"/>
    <tableColumn id="3" xr3:uid="{8799D151-8416-44E6-BF80-CDA297978EE4}" name="2024" dataDxfId="209"/>
    <tableColumn id="4" xr3:uid="{C95A80CF-2FD7-4718-82F4-E5A0264D7C98}" name="2025" dataDxfId="208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D6D36DC-442B-4443-BFAD-01B7162A5CDA}" name="Tabla43" displayName="Tabla43" ref="A3:D26" totalsRowShown="0" headerRowDxfId="207">
  <autoFilter ref="A3:D26" xr:uid="{5D6D36DC-442B-4443-BFAD-01B7162A5CDA}"/>
  <tableColumns count="4">
    <tableColumn id="1" xr3:uid="{228F4287-C6A5-4930-9C14-0D3E818828FF}" name="Área metropolitana/ciudad"/>
    <tableColumn id="2" xr3:uid="{7F4296AC-5F9A-49C6-8899-96FD7BFF2FE4}" name="2023" dataDxfId="206"/>
    <tableColumn id="3" xr3:uid="{8B4EAE39-EC72-41CE-9EB8-03CCE1227BCC}" name="2024" dataDxfId="205"/>
    <tableColumn id="4" xr3:uid="{6824AA50-AF14-48F7-822B-CAC9C2C3FF0A}" name="2025" dataDxfId="204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1B4F6343-CFBB-413E-834E-29BBAC2EB53D}" name="Tabla44" displayName="Tabla44" ref="A3:D26" totalsRowShown="0" headerRowDxfId="203" dataDxfId="202">
  <autoFilter ref="A3:D26" xr:uid="{1B4F6343-CFBB-413E-834E-29BBAC2EB53D}"/>
  <tableColumns count="4">
    <tableColumn id="1" xr3:uid="{2BB626D7-DD7D-4B92-8141-A138DDE2BD56}" name="Área metropolitana/ciudad" dataDxfId="201"/>
    <tableColumn id="2" xr3:uid="{1D941413-46F8-4F1F-BCBB-7A5A70CE1B75}" name="2023" dataDxfId="200"/>
    <tableColumn id="3" xr3:uid="{CC99C647-E2C5-43DD-9D06-AF6E5B7B5C7D}" name="2024" dataDxfId="199"/>
    <tableColumn id="4" xr3:uid="{B4F6A671-7474-42BE-96DC-B6AF86FB5700}" name="2025" dataDxfId="198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6C207094-8A64-407D-A268-FA78ADCED8E9}" name="Tabla45" displayName="Tabla45" ref="A3:D26" totalsRowShown="0" headerRowDxfId="197">
  <autoFilter ref="A3:D26" xr:uid="{6C207094-8A64-407D-A268-FA78ADCED8E9}"/>
  <tableColumns count="4">
    <tableColumn id="1" xr3:uid="{CB468781-BA95-4C29-9006-0428D27FF03F}" name="Área metropolitana/ciudad"/>
    <tableColumn id="2" xr3:uid="{A79A5F5E-909F-4727-BA32-D8B711DCAF74}" name="2023" dataDxfId="196"/>
    <tableColumn id="3" xr3:uid="{E19A2661-0A7F-4644-90D4-7632A03AD16E}" name="2024"/>
    <tableColumn id="4" xr3:uid="{A719587F-39FF-4DAE-8134-3621D1D6F6F4}" name="2025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34B3E7D1-FDEF-4C6F-AD74-0D06109EA428}" name="Tabla47" displayName="Tabla47" ref="A3:D26" totalsRowShown="0" headerRowDxfId="195">
  <autoFilter ref="A3:D26" xr:uid="{34B3E7D1-FDEF-4C6F-AD74-0D06109EA428}"/>
  <tableColumns count="4">
    <tableColumn id="1" xr3:uid="{AE51B5A5-40C6-4253-A367-7E3BAA8D1617}" name="Área metropolitana/ciudad"/>
    <tableColumn id="2" xr3:uid="{E15FC014-7606-438B-AB34-C9DA3498CC46}" name="2023" dataDxfId="194"/>
    <tableColumn id="3" xr3:uid="{FFC51F5E-FD7B-4511-981F-655253FF4558}" name="2024" dataDxfId="193"/>
    <tableColumn id="4" xr3:uid="{7D971265-B5A2-4DE6-A82B-D2F4314F1F6E}" name="2025" dataDxfId="192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9927E27B-782D-44F2-BB39-556E459DFB7D}" name="Tabla49" displayName="Tabla49" ref="A3:D26" totalsRowShown="0" headerRowDxfId="191">
  <autoFilter ref="A3:D26" xr:uid="{9927E27B-782D-44F2-BB39-556E459DFB7D}"/>
  <tableColumns count="4">
    <tableColumn id="1" xr3:uid="{E15F8A91-2B57-44A4-888D-40A0C93A8B5A}" name="Área metropolitana/ciudad"/>
    <tableColumn id="2" xr3:uid="{3A0F132C-F282-4694-B813-B75DD358B665}" name="2023" dataDxfId="190"/>
    <tableColumn id="3" xr3:uid="{4713A21A-F1B1-456A-B4B7-1382D455D160}" name="2024"/>
    <tableColumn id="4" xr3:uid="{55932F3A-DA66-43C8-A0D6-6C18EC727ED9}" name="2025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201ED276-EED3-4E10-876B-C20423056248}" name="Tabla51" displayName="Tabla51" ref="A3:D26" totalsRowShown="0" headerRowDxfId="189" dataDxfId="188">
  <autoFilter ref="A3:D26" xr:uid="{201ED276-EED3-4E10-876B-C20423056248}"/>
  <tableColumns count="4">
    <tableColumn id="1" xr3:uid="{1F53ADFC-FEE8-4864-ACA2-7556B005E7FE}" name="Área metropolitana/ciudad" dataDxfId="187"/>
    <tableColumn id="2" xr3:uid="{B87782EC-C51C-484A-86F8-758F27FF5EAF}" name="2023" dataDxfId="186"/>
    <tableColumn id="3" xr3:uid="{10C09BEB-11A2-4E08-8190-BF6CB09A5D8B}" name="2024" dataDxfId="185"/>
    <tableColumn id="4" xr3:uid="{9D69AECC-B428-46D7-BDC6-345B25688E0E}" name="2025" dataDxfId="184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F05DBF30-2187-4A66-888C-1281D035974A}" name="Tabla52" displayName="Tabla52" ref="A3:D26" totalsRowShown="0" headerRowDxfId="183">
  <autoFilter ref="A3:D26" xr:uid="{F05DBF30-2187-4A66-888C-1281D035974A}"/>
  <tableColumns count="4">
    <tableColumn id="1" xr3:uid="{9E633BDC-6D1B-4BFD-BD87-377B4BE33C00}" name="Área metropolitana/ciudad"/>
    <tableColumn id="2" xr3:uid="{75106393-8FA9-4A59-9875-FC75B789C259}" name="2023" dataDxfId="182"/>
    <tableColumn id="3" xr3:uid="{887D68E7-1572-406B-A52C-8BA1994C2A4B}" name="2024"/>
    <tableColumn id="4" xr3:uid="{605A8729-B272-4449-B609-A5699C237BB1}" name="2025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FE19E0-6567-40BD-B1B7-C42B61B35518}" name="Tabla8" displayName="Tabla8" ref="A3:D26" totalsRowShown="0" headerRowDxfId="181" dataDxfId="180">
  <autoFilter ref="A3:D26" xr:uid="{EEFE19E0-6567-40BD-B1B7-C42B61B35518}"/>
  <sortState xmlns:xlrd2="http://schemas.microsoft.com/office/spreadsheetml/2017/richdata2" ref="A4:D26">
    <sortCondition descending="1" ref="D3:D26"/>
  </sortState>
  <tableColumns count="4">
    <tableColumn id="1" xr3:uid="{14FF2AF5-57DA-4C73-8D1D-52D11FFA1A8A}" name="Área metropolitana/ciudad" dataDxfId="179"/>
    <tableColumn id="2" xr3:uid="{57148029-73F7-42AB-84DC-AEA0FFA37853}" name="2023" dataDxfId="178"/>
    <tableColumn id="3" xr3:uid="{E6451847-B774-4419-AF24-1AE4B4B0F57D}" name="2024" dataDxfId="177"/>
    <tableColumn id="4" xr3:uid="{264E09BF-6AC8-4E0E-A4CA-0F7F67DC1079}" name="2025" dataDxfId="176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1F32CAA-B502-416D-BCCE-340339C1AA65}" name="Tabla55" displayName="Tabla55" ref="A3:D26" totalsRowShown="0" headerRowDxfId="175">
  <autoFilter ref="A3:D26" xr:uid="{01F32CAA-B502-416D-BCCE-340339C1AA65}"/>
  <tableColumns count="4">
    <tableColumn id="1" xr3:uid="{8396E661-9726-4EE4-B614-332465D33E68}" name="Área metropolitana/ciudad"/>
    <tableColumn id="2" xr3:uid="{EE304177-D455-4135-9819-4EB88838A780}" name="2023" dataDxfId="174"/>
    <tableColumn id="3" xr3:uid="{0DD94100-375D-43E3-941D-56106D592267}" name="2024"/>
    <tableColumn id="4" xr3:uid="{1F312F00-5527-4EA5-B837-29C7CB9C14FD}" name="202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9882C33-17FB-4F77-9A17-5F3A27BF590E}" name="Tabla4" displayName="Tabla4" ref="A3:D26" totalsRowShown="0" headerRowDxfId="345">
  <autoFilter ref="A3:D26" xr:uid="{49882C33-17FB-4F77-9A17-5F3A27BF590E}"/>
  <tableColumns count="4">
    <tableColumn id="1" xr3:uid="{F3E2592F-3956-425C-A1EF-AE62E776B0E6}" name="Área metropolitana/ciudad"/>
    <tableColumn id="2" xr3:uid="{679EB34F-A91F-438C-8BEE-BFA94C8832FF}" name="2023" dataDxfId="344"/>
    <tableColumn id="3" xr3:uid="{D204C10B-F179-48B5-9159-2921D94F1044}" name="2024" dataDxfId="343"/>
    <tableColumn id="4" xr3:uid="{FDB7FA7E-88E8-4403-A135-7A48AD5A24EB}" name="2025" dataDxfId="342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94091F9-5E46-499B-9747-36F3469F6EB0}" name="Tabla56" displayName="Tabla56" ref="A3:D26" totalsRowShown="0" headerRowDxfId="173" dataDxfId="172">
  <autoFilter ref="A3:D26" xr:uid="{094091F9-5E46-499B-9747-36F3469F6EB0}"/>
  <tableColumns count="4">
    <tableColumn id="1" xr3:uid="{74B6DB79-0F16-4E87-9392-D6B14DE2B794}" name="Área metropolitana/ciudad" dataDxfId="171"/>
    <tableColumn id="2" xr3:uid="{7C9CFC84-68B8-41CD-AA96-34FC411AF843}" name="2023" dataDxfId="170"/>
    <tableColumn id="3" xr3:uid="{D62C7038-48BA-4A42-8454-A87F2855FF12}" name="2024" dataDxfId="169"/>
    <tableColumn id="4" xr3:uid="{47A9A809-3D3A-4F19-AEF6-2426CBCA4476}" name="2025" dataDxfId="168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97951F3C-95C6-45F2-A295-BF812732F6C5}" name="Tabla57" displayName="Tabla57" ref="A3:D26" totalsRowShown="0" headerRowDxfId="167" dataDxfId="166">
  <autoFilter ref="A3:D26" xr:uid="{97951F3C-95C6-45F2-A295-BF812732F6C5}"/>
  <tableColumns count="4">
    <tableColumn id="1" xr3:uid="{8B82C7CB-3ECF-4733-AA57-3EAD608FB8D9}" name="Área metropolitana/ciudad" dataDxfId="165"/>
    <tableColumn id="2" xr3:uid="{F7E4F828-CA0B-4E74-9374-981B6EDD57D6}" name="2023" dataDxfId="164"/>
    <tableColumn id="3" xr3:uid="{9EF8D72E-C5F2-4FB1-B8DE-7287922E3C31}" name="2024" dataDxfId="163"/>
    <tableColumn id="4" xr3:uid="{A8C67594-2656-4DA6-A342-9C7A3747DC0E}" name="2025" dataDxfId="162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5DA3A43B-CB5C-4B42-B2BD-CE30798A3B43}" name="Tabla58" displayName="Tabla58" ref="A3:D26" totalsRowShown="0" headerRowDxfId="161">
  <autoFilter ref="A3:D26" xr:uid="{5DA3A43B-CB5C-4B42-B2BD-CE30798A3B43}"/>
  <tableColumns count="4">
    <tableColumn id="1" xr3:uid="{3AC5F258-E51A-4474-9068-A840872191A5}" name="Área metropolitana/ciudad"/>
    <tableColumn id="2" xr3:uid="{42DE99B0-09BE-434E-8D02-6514B868B29C}" name="2023" dataDxfId="160"/>
    <tableColumn id="3" xr3:uid="{DE0644C3-F27F-405A-93D6-17716FB07D44}" name="2024"/>
    <tableColumn id="4" xr3:uid="{2F2FE759-598C-43CE-88F2-01076A80EBF3}" name="2025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C7819A65-A1C0-46BE-B217-43D9420DC8F4}" name="Tabla60" displayName="Tabla60" ref="A3:D26" totalsRowShown="0" headerRowDxfId="159">
  <autoFilter ref="A3:D26" xr:uid="{C7819A65-A1C0-46BE-B217-43D9420DC8F4}"/>
  <tableColumns count="4">
    <tableColumn id="1" xr3:uid="{C4ABDDDE-C1E8-447A-A61D-5CCBE022AC53}" name="Área metropolitana/ciudad"/>
    <tableColumn id="2" xr3:uid="{22DFFC01-90B1-4800-93FE-EABBB1BBA06B}" name="2023" dataDxfId="158"/>
    <tableColumn id="3" xr3:uid="{15F9B788-DD38-4591-BAF4-CB7E924A77C8}" name="2024" dataDxfId="157"/>
    <tableColumn id="4" xr3:uid="{9C21A829-E7EF-4B53-AEE1-135F92CD6F8E}" name="2025" dataDxfId="156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19DE390D-C87E-4A0C-BF6B-9F5C546A6E09}" name="Tabla61" displayName="Tabla61" ref="A3:D26" totalsRowShown="0" headerRowDxfId="155">
  <autoFilter ref="A3:D26" xr:uid="{19DE390D-C87E-4A0C-BF6B-9F5C546A6E09}"/>
  <sortState xmlns:xlrd2="http://schemas.microsoft.com/office/spreadsheetml/2017/richdata2" ref="A4:D26">
    <sortCondition descending="1" ref="D3:D26"/>
  </sortState>
  <tableColumns count="4">
    <tableColumn id="1" xr3:uid="{D0D65209-88D9-4E04-81E7-9F16030C55D8}" name="Área metropolitana/ciudad"/>
    <tableColumn id="2" xr3:uid="{50D1BC9C-FAAA-406E-B999-067AF2F84CF9}" name="2023" dataDxfId="154"/>
    <tableColumn id="3" xr3:uid="{334B9DAD-384E-4205-B771-AB3B38589C5B}" name="2024" dataDxfId="153"/>
    <tableColumn id="4" xr3:uid="{113427AF-02AB-4B31-8889-EA01B07805D8}" name="2025" dataDxfId="152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6356F92D-2C63-426A-AA19-4CFA3D9003CD}" name="Tabla62" displayName="Tabla62" ref="A3:D26" totalsRowShown="0" headerRowDxfId="151">
  <autoFilter ref="A3:D26" xr:uid="{6356F92D-2C63-426A-AA19-4CFA3D9003CD}"/>
  <tableColumns count="4">
    <tableColumn id="1" xr3:uid="{53C3FBDE-80C7-476A-A1F9-F952D3C5135F}" name="Área metropolitana/ciudad"/>
    <tableColumn id="2" xr3:uid="{81C3E167-9276-497E-8060-18862EEA6BA7}" name="2023" dataDxfId="150"/>
    <tableColumn id="3" xr3:uid="{C072D30B-14E8-429C-987A-BEE3655FA357}" name="2024" dataDxfId="149"/>
    <tableColumn id="4" xr3:uid="{7C42AF5A-2031-4E8D-8C47-B17F89FC4F81}" name="2025" dataDxfId="148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6620D32C-66FF-4DBA-9495-306C9EF75F15}" name="Tabla63" displayName="Tabla63" ref="A3:D26" totalsRowShown="0" headerRowDxfId="147">
  <autoFilter ref="A3:D26" xr:uid="{6620D32C-66FF-4DBA-9495-306C9EF75F15}"/>
  <tableColumns count="4">
    <tableColumn id="1" xr3:uid="{625EA6CA-BB8F-4895-BF5E-A496BF153B2C}" name="Área metropolitana/ciudad"/>
    <tableColumn id="2" xr3:uid="{695C6ED0-DC70-4F32-B425-D94D5BB77C73}" name="2023" dataDxfId="146"/>
    <tableColumn id="3" xr3:uid="{6E85BA66-794A-4A35-B7DB-E5F1950B97E7}" name="2024" dataDxfId="145"/>
    <tableColumn id="4" xr3:uid="{55BF2B25-EC75-438A-9DEB-9105869EA437}" name="2025" dataDxfId="144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37DD2462-1578-4736-AFAB-5DAFC0755C44}" name="Tabla64" displayName="Tabla64" ref="A3:D26" totalsRowShown="0" headerRowDxfId="143" dataDxfId="142">
  <autoFilter ref="A3:D26" xr:uid="{37DD2462-1578-4736-AFAB-5DAFC0755C44}"/>
  <sortState xmlns:xlrd2="http://schemas.microsoft.com/office/spreadsheetml/2017/richdata2" ref="A4:D26">
    <sortCondition descending="1" ref="D3:D26"/>
  </sortState>
  <tableColumns count="4">
    <tableColumn id="1" xr3:uid="{F17B80A2-A83B-403C-8CA1-67AD38B8C2C1}" name="Área metropolitana/ciudad" dataDxfId="141"/>
    <tableColumn id="2" xr3:uid="{8CA382AB-F4CF-45EF-9F37-950C62B0D84A}" name="2023" dataDxfId="140"/>
    <tableColumn id="3" xr3:uid="{5D016226-1654-497D-80B0-F5869FEE506C}" name="2024" dataDxfId="139"/>
    <tableColumn id="4" xr3:uid="{6839E52B-A153-4B19-85EE-0BB36FB915BA}" name="2025" dataDxfId="138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F56C093A-246B-4959-90F9-50005E5B1B57}" name="Tabla65" displayName="Tabla65" ref="A3:D26" totalsRowShown="0" headerRowDxfId="137">
  <autoFilter ref="A3:D26" xr:uid="{F56C093A-246B-4959-90F9-50005E5B1B57}"/>
  <sortState xmlns:xlrd2="http://schemas.microsoft.com/office/spreadsheetml/2017/richdata2" ref="A4:D26">
    <sortCondition ref="A3:A26"/>
  </sortState>
  <tableColumns count="4">
    <tableColumn id="1" xr3:uid="{C59A9FC7-DD56-42DB-8CBB-CCB6B832F61A}" name="Área metropolitana/ciudad"/>
    <tableColumn id="2" xr3:uid="{AB7C21EB-5722-457F-9153-41F61903DC0E}" name="2023" dataDxfId="136"/>
    <tableColumn id="3" xr3:uid="{B3042D0D-E7E9-4126-94FA-29B064A72DC7}" name="2024" dataDxfId="135"/>
    <tableColumn id="4" xr3:uid="{FCE024BD-29BB-49E6-A7F6-80C9A7649334}" name="2025" dataDxfId="13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66D45F2-E57E-4DDE-BD3B-A7E9F012E8DD}" name="Tabla6" displayName="Tabla6" ref="A3:D26" totalsRowShown="0" headerRowDxfId="341" dataDxfId="340">
  <autoFilter ref="A3:D26" xr:uid="{D66D45F2-E57E-4DDE-BD3B-A7E9F012E8DD}"/>
  <tableColumns count="4">
    <tableColumn id="1" xr3:uid="{57C4EF94-ECBC-4CF1-B2EE-A3DDBEEE203B}" name="Área metropolitana/ciudad" dataDxfId="339"/>
    <tableColumn id="2" xr3:uid="{FFE69C6B-CFC5-46B6-8AB0-9139C51F7958}" name="2023" dataDxfId="338"/>
    <tableColumn id="3" xr3:uid="{BB05FE18-9197-45A3-ACEA-E6B1B5864152}" name="2024" dataDxfId="337"/>
    <tableColumn id="4" xr3:uid="{56A24BC9-076A-46D5-8751-C877DF92A070}" name="2025" dataDxfId="33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595F80D-3FB7-4B08-A208-C942EC4BED4D}" name="Tabla9" displayName="Tabla9" ref="A3:D26" totalsRowShown="0" headerRowDxfId="335">
  <autoFilter ref="A3:D26" xr:uid="{A595F80D-3FB7-4B08-A208-C942EC4BED4D}"/>
  <tableColumns count="4">
    <tableColumn id="1" xr3:uid="{57B760C1-0CBA-43F4-AA28-1B6FFE2285A0}" name="Área metropolitana/ciudad"/>
    <tableColumn id="2" xr3:uid="{EEF9C0CE-E671-4438-81C9-C92EEC5B5485}" name="2023" dataDxfId="334"/>
    <tableColumn id="3" xr3:uid="{2F37377F-9758-4D77-8D8C-60E5335B1AC5}" name="2024" dataDxfId="333"/>
    <tableColumn id="4" xr3:uid="{484CC6C7-0C53-4970-8CFA-25F6ED0F8CB0}" name="2025" dataDxfId="332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B67CC9D-04CB-46C3-9CDD-5CA20F3B6F4C}" name="Tabla10" displayName="Tabla10" ref="A3:D26" totalsRowShown="0" headerRowDxfId="331">
  <autoFilter ref="A3:D26" xr:uid="{1B67CC9D-04CB-46C3-9CDD-5CA20F3B6F4C}"/>
  <sortState xmlns:xlrd2="http://schemas.microsoft.com/office/spreadsheetml/2017/richdata2" ref="A4:D26">
    <sortCondition descending="1" ref="D3:D26"/>
  </sortState>
  <tableColumns count="4">
    <tableColumn id="1" xr3:uid="{9253FEC1-B1FC-42E1-B158-97FC5B437B93}" name="Área metropolitana/ciudad"/>
    <tableColumn id="2" xr3:uid="{ECF54005-FBFB-48C3-99AE-1BA12C8E115B}" name="2023" dataDxfId="330"/>
    <tableColumn id="3" xr3:uid="{2C8DEC3E-7940-481A-B3AE-E17947F6EC4C}" name="2024" dataDxfId="329"/>
    <tableColumn id="4" xr3:uid="{38A3771F-65CA-4285-A86C-02BF325F3B28}" name="2025" dataDxfId="32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4F2ED7D-18AE-4693-81A8-C643F77B9457}" name="Tabla118" displayName="Tabla118" ref="A3:D26" totalsRowShown="0" headerRowDxfId="327">
  <autoFilter ref="A3:D26" xr:uid="{95676752-3332-4B12-8E0F-A9BC95C2905F}"/>
  <tableColumns count="4">
    <tableColumn id="1" xr3:uid="{8BA7BAF8-6E4C-4226-82FA-73254E3EE9A4}" name="Área metropolitana/ciudad"/>
    <tableColumn id="2" xr3:uid="{E82307B9-9E7D-444A-8029-C68B627E1FA5}" name="2023" dataDxfId="326"/>
    <tableColumn id="3" xr3:uid="{47076599-41CD-4730-A290-CACE78902C66}" name="2024" dataDxfId="325"/>
    <tableColumn id="4" xr3:uid="{1BB27FA7-8844-465B-B228-BAB90E80BB00}" name="2025" dataDxfId="3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4-05-10T15:12:07.66" personId="{6BAFEA75-56E4-4FFC-8CF6-D1EC8DC91CA9}" id="{1F2935AC-31C1-4DBD-A980-E6BF0AC93AA0}">
    <text>No cambie el orden de los departamentos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7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8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9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0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1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2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3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4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5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6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7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I84"/>
  <sheetViews>
    <sheetView zoomScaleNormal="85" workbookViewId="0">
      <selection activeCell="H4" sqref="H4"/>
    </sheetView>
  </sheetViews>
  <sheetFormatPr baseColWidth="10" defaultColWidth="11.453125" defaultRowHeight="14.5" x14ac:dyDescent="0.35"/>
  <cols>
    <col min="2" max="2" width="86.453125" bestFit="1" customWidth="1"/>
    <col min="4" max="4" width="11.1796875" hidden="1" customWidth="1"/>
    <col min="5" max="8" width="11.1796875" bestFit="1" customWidth="1"/>
  </cols>
  <sheetData>
    <row r="1" spans="1:8" x14ac:dyDescent="0.35">
      <c r="A1" s="2"/>
      <c r="B1" s="3"/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</row>
    <row r="2" spans="1:8" x14ac:dyDescent="0.35">
      <c r="A2" s="184" t="s">
        <v>6</v>
      </c>
      <c r="B2" s="185"/>
      <c r="C2" s="7"/>
      <c r="D2" s="106"/>
      <c r="E2" s="5"/>
      <c r="F2" s="5"/>
      <c r="H2" s="5"/>
    </row>
    <row r="3" spans="1:8" x14ac:dyDescent="0.35">
      <c r="A3" s="6" t="s">
        <v>7</v>
      </c>
      <c r="B3" s="151" t="s">
        <v>8</v>
      </c>
      <c r="C3" s="7"/>
      <c r="D3" s="7"/>
      <c r="E3" s="7"/>
      <c r="F3" s="7"/>
      <c r="G3" s="7"/>
      <c r="H3" s="7"/>
    </row>
    <row r="4" spans="1:8" x14ac:dyDescent="0.35">
      <c r="A4" s="8" t="s">
        <v>9</v>
      </c>
      <c r="B4" s="9" t="s">
        <v>10</v>
      </c>
      <c r="C4" s="7" t="s">
        <v>11</v>
      </c>
      <c r="D4" s="106" t="s">
        <v>12</v>
      </c>
      <c r="E4" s="5" t="str">
        <f>MID(D4,1,4)</f>
        <v>2022</v>
      </c>
      <c r="F4" s="5" t="str">
        <f>MID(D4,6,4)</f>
        <v>2024</v>
      </c>
      <c r="G4">
        <f>IFERROR(F4-E4+1,"")</f>
        <v>3</v>
      </c>
      <c r="H4" s="5"/>
    </row>
    <row r="5" spans="1:8" x14ac:dyDescent="0.35">
      <c r="A5" s="8" t="s">
        <v>13</v>
      </c>
      <c r="B5" s="9" t="s">
        <v>14</v>
      </c>
      <c r="C5" s="7" t="s">
        <v>11</v>
      </c>
      <c r="D5" s="106" t="s">
        <v>12</v>
      </c>
      <c r="E5" s="5" t="str">
        <f>MID(D5,1,4)</f>
        <v>2022</v>
      </c>
      <c r="F5" s="5" t="str">
        <f>MID(D5,6,4)</f>
        <v>2024</v>
      </c>
      <c r="G5">
        <f>IFERROR(F5-E5+1,"")</f>
        <v>3</v>
      </c>
      <c r="H5" s="5"/>
    </row>
    <row r="6" spans="1:8" x14ac:dyDescent="0.35">
      <c r="A6" s="8" t="s">
        <v>15</v>
      </c>
      <c r="B6" s="12" t="s">
        <v>16</v>
      </c>
      <c r="C6" s="148" t="s">
        <v>11</v>
      </c>
      <c r="D6" s="106" t="s">
        <v>12</v>
      </c>
      <c r="E6" s="5" t="str">
        <f>MID(D6,1,4)</f>
        <v>2022</v>
      </c>
      <c r="F6" s="5" t="str">
        <f>MID(D6,6,4)</f>
        <v>2024</v>
      </c>
      <c r="G6">
        <f>IFERROR(F6-E6+1,"")</f>
        <v>3</v>
      </c>
      <c r="H6" s="5"/>
    </row>
    <row r="7" spans="1:8" x14ac:dyDescent="0.35">
      <c r="A7" s="10" t="s">
        <v>17</v>
      </c>
      <c r="B7" s="151" t="s">
        <v>18</v>
      </c>
      <c r="C7" s="7"/>
      <c r="D7" s="106"/>
      <c r="E7" s="5" t="str">
        <f t="shared" ref="E7:E65" si="0">MID(D7,1,4)</f>
        <v/>
      </c>
      <c r="F7" s="5" t="str">
        <f t="shared" ref="F7:F65" si="1">MID(D7,6,4)</f>
        <v/>
      </c>
      <c r="G7" t="str">
        <f t="shared" ref="G7:G65" si="2">IFERROR(F7-E7+1,"")</f>
        <v/>
      </c>
      <c r="H7" s="5"/>
    </row>
    <row r="8" spans="1:8" x14ac:dyDescent="0.35">
      <c r="A8" s="11" t="s">
        <v>19</v>
      </c>
      <c r="B8" s="9" t="s">
        <v>20</v>
      </c>
      <c r="C8" s="7" t="s">
        <v>11</v>
      </c>
      <c r="D8" s="106" t="s">
        <v>21</v>
      </c>
      <c r="E8" s="5" t="str">
        <f t="shared" si="0"/>
        <v>2021</v>
      </c>
      <c r="F8" s="5" t="str">
        <f t="shared" si="1"/>
        <v>2023</v>
      </c>
      <c r="G8">
        <f t="shared" si="2"/>
        <v>3</v>
      </c>
      <c r="H8" s="5"/>
    </row>
    <row r="9" spans="1:8" x14ac:dyDescent="0.35">
      <c r="A9" s="11" t="s">
        <v>22</v>
      </c>
      <c r="B9" s="9" t="s">
        <v>23</v>
      </c>
      <c r="C9" s="7" t="s">
        <v>11</v>
      </c>
      <c r="D9" s="106" t="s">
        <v>21</v>
      </c>
      <c r="E9" s="5" t="str">
        <f t="shared" si="0"/>
        <v>2021</v>
      </c>
      <c r="F9" s="5" t="str">
        <f t="shared" si="1"/>
        <v>2023</v>
      </c>
      <c r="G9">
        <f t="shared" si="2"/>
        <v>3</v>
      </c>
      <c r="H9" s="5"/>
    </row>
    <row r="10" spans="1:8" x14ac:dyDescent="0.35">
      <c r="A10" s="11" t="s">
        <v>24</v>
      </c>
      <c r="B10" s="12" t="s">
        <v>25</v>
      </c>
      <c r="C10" s="148" t="s">
        <v>11</v>
      </c>
      <c r="D10" s="149" t="s">
        <v>26</v>
      </c>
      <c r="E10" s="5" t="str">
        <f t="shared" si="0"/>
        <v>2023</v>
      </c>
      <c r="F10" s="5" t="str">
        <f t="shared" si="1"/>
        <v>2024</v>
      </c>
      <c r="G10">
        <f t="shared" si="2"/>
        <v>2</v>
      </c>
      <c r="H10" s="5"/>
    </row>
    <row r="11" spans="1:8" x14ac:dyDescent="0.35">
      <c r="A11" s="152" t="s">
        <v>27</v>
      </c>
      <c r="B11" s="153"/>
      <c r="C11" s="7"/>
      <c r="D11" s="106"/>
      <c r="E11" s="5" t="str">
        <f t="shared" si="0"/>
        <v/>
      </c>
      <c r="F11" s="5" t="str">
        <f t="shared" si="1"/>
        <v/>
      </c>
      <c r="G11" t="str">
        <f t="shared" si="2"/>
        <v/>
      </c>
      <c r="H11" s="5"/>
    </row>
    <row r="12" spans="1:8" x14ac:dyDescent="0.35">
      <c r="A12" s="6" t="s">
        <v>28</v>
      </c>
      <c r="B12" s="151" t="s">
        <v>29</v>
      </c>
      <c r="C12" s="7"/>
      <c r="D12" s="106"/>
      <c r="E12" s="5" t="str">
        <f t="shared" si="0"/>
        <v/>
      </c>
      <c r="F12" s="5" t="str">
        <f t="shared" si="1"/>
        <v/>
      </c>
      <c r="G12" t="str">
        <f t="shared" si="2"/>
        <v/>
      </c>
      <c r="H12" s="5"/>
    </row>
    <row r="13" spans="1:8" x14ac:dyDescent="0.35">
      <c r="A13" s="8" t="s">
        <v>30</v>
      </c>
      <c r="B13" s="9" t="s">
        <v>31</v>
      </c>
      <c r="C13" s="7" t="s">
        <v>11</v>
      </c>
      <c r="D13" s="106" t="s">
        <v>12</v>
      </c>
      <c r="E13" s="5" t="str">
        <f t="shared" si="0"/>
        <v>2022</v>
      </c>
      <c r="F13" s="5" t="str">
        <f t="shared" si="1"/>
        <v>2024</v>
      </c>
      <c r="G13">
        <f t="shared" si="2"/>
        <v>3</v>
      </c>
      <c r="H13" s="5"/>
    </row>
    <row r="14" spans="1:8" x14ac:dyDescent="0.35">
      <c r="A14" s="8" t="s">
        <v>32</v>
      </c>
      <c r="B14" s="12" t="s">
        <v>33</v>
      </c>
      <c r="C14" s="148" t="s">
        <v>11</v>
      </c>
      <c r="D14" s="149" t="s">
        <v>12</v>
      </c>
      <c r="E14" s="5" t="str">
        <f t="shared" si="0"/>
        <v>2022</v>
      </c>
      <c r="F14" s="5" t="str">
        <f t="shared" si="1"/>
        <v>2024</v>
      </c>
      <c r="G14">
        <f t="shared" si="2"/>
        <v>3</v>
      </c>
      <c r="H14" s="5"/>
    </row>
    <row r="15" spans="1:8" x14ac:dyDescent="0.35">
      <c r="A15" s="8" t="s">
        <v>34</v>
      </c>
      <c r="B15" s="89" t="s">
        <v>35</v>
      </c>
      <c r="C15" s="148" t="s">
        <v>11</v>
      </c>
      <c r="D15" s="149" t="s">
        <v>12</v>
      </c>
      <c r="E15" s="5" t="str">
        <f>MID(D15,1,4)</f>
        <v>2022</v>
      </c>
      <c r="F15" s="5">
        <v>2024</v>
      </c>
      <c r="G15">
        <f t="shared" ref="G15:G16" si="3">IFERROR(F15-E15+1,"")</f>
        <v>3</v>
      </c>
      <c r="H15" s="5"/>
    </row>
    <row r="16" spans="1:8" x14ac:dyDescent="0.35">
      <c r="A16" s="8" t="s">
        <v>36</v>
      </c>
      <c r="B16" s="89" t="s">
        <v>37</v>
      </c>
      <c r="C16" s="148" t="s">
        <v>11</v>
      </c>
      <c r="D16" s="149" t="s">
        <v>21</v>
      </c>
      <c r="E16" s="5" t="str">
        <f t="shared" ref="E16" si="4">MID(D16,1,4)</f>
        <v>2021</v>
      </c>
      <c r="F16" s="5">
        <v>2023</v>
      </c>
      <c r="G16">
        <f t="shared" si="3"/>
        <v>3</v>
      </c>
      <c r="H16" s="5"/>
    </row>
    <row r="17" spans="1:8" x14ac:dyDescent="0.35">
      <c r="A17" s="6" t="s">
        <v>38</v>
      </c>
      <c r="B17" s="154" t="s">
        <v>39</v>
      </c>
      <c r="C17" s="7"/>
      <c r="D17" s="106"/>
      <c r="E17" s="5" t="str">
        <f t="shared" si="0"/>
        <v/>
      </c>
      <c r="F17" s="5" t="str">
        <f t="shared" si="1"/>
        <v/>
      </c>
      <c r="G17" t="str">
        <f t="shared" si="2"/>
        <v/>
      </c>
      <c r="H17" s="5"/>
    </row>
    <row r="18" spans="1:8" x14ac:dyDescent="0.35">
      <c r="A18" s="155" t="s">
        <v>40</v>
      </c>
      <c r="B18" s="89" t="s">
        <v>41</v>
      </c>
      <c r="C18" s="148" t="s">
        <v>11</v>
      </c>
      <c r="D18" s="149">
        <v>2025</v>
      </c>
      <c r="E18" s="5" t="str">
        <f t="shared" ref="E18" si="5">MID(D18,1,4)</f>
        <v>2025</v>
      </c>
      <c r="F18" s="5">
        <v>2025</v>
      </c>
      <c r="G18">
        <f t="shared" ref="G18" si="6">IFERROR(F18-E18+1,"")</f>
        <v>1</v>
      </c>
      <c r="H18" s="5"/>
    </row>
    <row r="19" spans="1:8" x14ac:dyDescent="0.35">
      <c r="A19" s="155" t="s">
        <v>42</v>
      </c>
      <c r="B19" s="89" t="s">
        <v>43</v>
      </c>
      <c r="C19" s="148" t="s">
        <v>11</v>
      </c>
      <c r="D19" s="149">
        <v>2025</v>
      </c>
      <c r="E19" s="5" t="str">
        <f t="shared" si="0"/>
        <v>2025</v>
      </c>
      <c r="F19" s="5">
        <v>2025</v>
      </c>
      <c r="G19">
        <f t="shared" si="2"/>
        <v>1</v>
      </c>
      <c r="H19" s="5"/>
    </row>
    <row r="20" spans="1:8" x14ac:dyDescent="0.35">
      <c r="A20" s="152" t="s">
        <v>44</v>
      </c>
      <c r="B20" s="156"/>
      <c r="C20" s="7"/>
      <c r="D20" s="106"/>
      <c r="E20" s="5" t="str">
        <f t="shared" si="0"/>
        <v/>
      </c>
      <c r="F20" s="5" t="str">
        <f t="shared" si="1"/>
        <v/>
      </c>
      <c r="G20" t="str">
        <f t="shared" si="2"/>
        <v/>
      </c>
      <c r="H20" s="5"/>
    </row>
    <row r="21" spans="1:8" x14ac:dyDescent="0.35">
      <c r="A21" s="157" t="s">
        <v>45</v>
      </c>
      <c r="B21" s="154" t="s">
        <v>46</v>
      </c>
      <c r="C21" s="7"/>
      <c r="D21" s="106"/>
      <c r="E21" s="5" t="str">
        <f t="shared" si="0"/>
        <v/>
      </c>
      <c r="F21" s="5" t="str">
        <f t="shared" si="1"/>
        <v/>
      </c>
      <c r="G21" t="str">
        <f t="shared" si="2"/>
        <v/>
      </c>
      <c r="H21" s="5"/>
    </row>
    <row r="22" spans="1:8" x14ac:dyDescent="0.35">
      <c r="A22" s="8" t="s">
        <v>47</v>
      </c>
      <c r="B22" s="88" t="s">
        <v>48</v>
      </c>
      <c r="C22" s="7" t="s">
        <v>49</v>
      </c>
      <c r="D22" s="149">
        <v>2025</v>
      </c>
      <c r="E22" s="5" t="str">
        <f t="shared" ref="E22" si="7">MID(D22,1,4)</f>
        <v>2025</v>
      </c>
      <c r="F22" s="5">
        <v>2025</v>
      </c>
      <c r="G22">
        <f t="shared" ref="G22" si="8">IFERROR(F22-E22+1,"")</f>
        <v>1</v>
      </c>
      <c r="H22" s="5"/>
    </row>
    <row r="23" spans="1:8" x14ac:dyDescent="0.35">
      <c r="A23" s="8" t="s">
        <v>50</v>
      </c>
      <c r="B23" s="88" t="s">
        <v>51</v>
      </c>
      <c r="C23" s="7" t="s">
        <v>11</v>
      </c>
      <c r="D23" s="149">
        <v>2025</v>
      </c>
      <c r="E23" s="5" t="str">
        <f t="shared" si="0"/>
        <v>2025</v>
      </c>
      <c r="F23" s="5">
        <v>2025</v>
      </c>
      <c r="G23">
        <f t="shared" si="2"/>
        <v>1</v>
      </c>
      <c r="H23" s="5"/>
    </row>
    <row r="24" spans="1:8" x14ac:dyDescent="0.35">
      <c r="A24" s="8" t="s">
        <v>52</v>
      </c>
      <c r="B24" s="88" t="s">
        <v>53</v>
      </c>
      <c r="C24" s="7" t="s">
        <v>11</v>
      </c>
      <c r="D24" s="149">
        <v>2025</v>
      </c>
      <c r="E24" s="5" t="str">
        <f t="shared" ref="E24" si="9">MID(D24,1,4)</f>
        <v>2025</v>
      </c>
      <c r="F24" s="5">
        <v>2025</v>
      </c>
      <c r="G24">
        <f t="shared" ref="G24" si="10">IFERROR(F24-E24+1,"")</f>
        <v>1</v>
      </c>
      <c r="H24" s="5"/>
    </row>
    <row r="25" spans="1:8" x14ac:dyDescent="0.35">
      <c r="A25" s="8" t="s">
        <v>54</v>
      </c>
      <c r="B25" s="88" t="s">
        <v>55</v>
      </c>
      <c r="C25" s="7" t="s">
        <v>11</v>
      </c>
      <c r="D25" s="149">
        <v>2025</v>
      </c>
      <c r="E25" s="5" t="str">
        <f t="shared" ref="E25:E29" si="11">MID(D25,1,4)</f>
        <v>2025</v>
      </c>
      <c r="F25" s="5">
        <v>2025</v>
      </c>
      <c r="G25">
        <f t="shared" si="2"/>
        <v>1</v>
      </c>
      <c r="H25" s="5"/>
    </row>
    <row r="26" spans="1:8" x14ac:dyDescent="0.35">
      <c r="A26" s="8" t="s">
        <v>56</v>
      </c>
      <c r="B26" s="88" t="s">
        <v>57</v>
      </c>
      <c r="C26" s="7" t="s">
        <v>11</v>
      </c>
      <c r="D26" s="149">
        <v>2025</v>
      </c>
      <c r="E26" s="5" t="str">
        <f t="shared" si="11"/>
        <v>2025</v>
      </c>
      <c r="F26" s="5">
        <v>2025</v>
      </c>
      <c r="G26">
        <f t="shared" si="2"/>
        <v>1</v>
      </c>
      <c r="H26" s="5"/>
    </row>
    <row r="27" spans="1:8" x14ac:dyDescent="0.35">
      <c r="A27" s="6" t="s">
        <v>58</v>
      </c>
      <c r="B27" s="154" t="s">
        <v>59</v>
      </c>
      <c r="C27" s="7"/>
      <c r="D27" s="106"/>
      <c r="E27" s="5"/>
      <c r="F27" s="5"/>
      <c r="H27" s="5"/>
    </row>
    <row r="28" spans="1:8" x14ac:dyDescent="0.35">
      <c r="A28" s="8" t="s">
        <v>60</v>
      </c>
      <c r="B28" s="89" t="s">
        <v>61</v>
      </c>
      <c r="C28" s="148" t="s">
        <v>11</v>
      </c>
      <c r="D28" s="149">
        <v>2025</v>
      </c>
      <c r="E28" s="5" t="str">
        <f t="shared" si="11"/>
        <v>2025</v>
      </c>
      <c r="F28" s="5">
        <v>2025</v>
      </c>
      <c r="G28">
        <f t="shared" si="2"/>
        <v>1</v>
      </c>
      <c r="H28" s="5"/>
    </row>
    <row r="29" spans="1:8" x14ac:dyDescent="0.35">
      <c r="A29" s="8" t="s">
        <v>62</v>
      </c>
      <c r="B29" s="89" t="s">
        <v>63</v>
      </c>
      <c r="C29" s="148" t="s">
        <v>49</v>
      </c>
      <c r="D29" s="149">
        <v>2025</v>
      </c>
      <c r="E29" s="5" t="str">
        <f t="shared" si="11"/>
        <v>2025</v>
      </c>
      <c r="F29" s="5">
        <v>2025</v>
      </c>
      <c r="G29">
        <f t="shared" si="2"/>
        <v>1</v>
      </c>
      <c r="H29" s="5"/>
    </row>
    <row r="30" spans="1:8" x14ac:dyDescent="0.35">
      <c r="A30" s="152" t="s">
        <v>64</v>
      </c>
      <c r="B30" s="156"/>
      <c r="C30" s="7"/>
      <c r="D30" s="106"/>
      <c r="E30" s="5" t="str">
        <f t="shared" si="0"/>
        <v/>
      </c>
      <c r="F30" s="5" t="str">
        <f t="shared" si="1"/>
        <v/>
      </c>
      <c r="G30" t="str">
        <f t="shared" si="2"/>
        <v/>
      </c>
      <c r="H30" s="5"/>
    </row>
    <row r="31" spans="1:8" x14ac:dyDescent="0.35">
      <c r="A31" s="13" t="s">
        <v>65</v>
      </c>
      <c r="B31" s="158" t="s">
        <v>66</v>
      </c>
      <c r="C31" s="7"/>
      <c r="D31" s="106"/>
      <c r="E31" s="5" t="str">
        <f t="shared" si="0"/>
        <v/>
      </c>
      <c r="F31" s="5" t="str">
        <f t="shared" si="1"/>
        <v/>
      </c>
      <c r="G31" t="str">
        <f t="shared" si="2"/>
        <v/>
      </c>
      <c r="H31" s="5"/>
    </row>
    <row r="32" spans="1:8" x14ac:dyDescent="0.35">
      <c r="A32" s="14" t="s">
        <v>67</v>
      </c>
      <c r="B32" s="89" t="s">
        <v>68</v>
      </c>
      <c r="C32" s="7" t="s">
        <v>11</v>
      </c>
      <c r="D32" s="149">
        <v>2025</v>
      </c>
      <c r="E32" s="5" t="str">
        <f t="shared" ref="E32:E35" si="12">MID(D32,1,4)</f>
        <v>2025</v>
      </c>
      <c r="F32" s="5">
        <v>2025</v>
      </c>
      <c r="G32">
        <f t="shared" ref="G32:G35" si="13">IFERROR(F32-E32+1,"")</f>
        <v>1</v>
      </c>
      <c r="H32" s="5"/>
    </row>
    <row r="33" spans="1:8" x14ac:dyDescent="0.35">
      <c r="A33" s="14" t="s">
        <v>69</v>
      </c>
      <c r="B33" s="89" t="s">
        <v>70</v>
      </c>
      <c r="C33" s="7" t="s">
        <v>11</v>
      </c>
      <c r="D33" s="149">
        <v>2025</v>
      </c>
      <c r="E33" s="5" t="str">
        <f t="shared" si="12"/>
        <v>2025</v>
      </c>
      <c r="F33" s="5">
        <v>2025</v>
      </c>
      <c r="G33">
        <f t="shared" si="13"/>
        <v>1</v>
      </c>
      <c r="H33" s="5"/>
    </row>
    <row r="34" spans="1:8" x14ac:dyDescent="0.35">
      <c r="A34" s="14" t="s">
        <v>71</v>
      </c>
      <c r="B34" s="89" t="s">
        <v>72</v>
      </c>
      <c r="C34" s="7" t="s">
        <v>11</v>
      </c>
      <c r="D34" s="149">
        <v>2025</v>
      </c>
      <c r="E34" s="5" t="str">
        <f t="shared" si="12"/>
        <v>2025</v>
      </c>
      <c r="F34" s="5">
        <v>2025</v>
      </c>
      <c r="G34">
        <f t="shared" si="13"/>
        <v>1</v>
      </c>
      <c r="H34" s="5"/>
    </row>
    <row r="35" spans="1:8" x14ac:dyDescent="0.35">
      <c r="A35" s="14" t="s">
        <v>73</v>
      </c>
      <c r="B35" s="89" t="s">
        <v>74</v>
      </c>
      <c r="C35" s="7" t="s">
        <v>11</v>
      </c>
      <c r="D35" s="149">
        <v>2025</v>
      </c>
      <c r="E35" s="5" t="str">
        <f t="shared" si="12"/>
        <v>2025</v>
      </c>
      <c r="F35" s="5">
        <v>2025</v>
      </c>
      <c r="G35">
        <f t="shared" si="13"/>
        <v>1</v>
      </c>
      <c r="H35" s="5"/>
    </row>
    <row r="36" spans="1:8" x14ac:dyDescent="0.35">
      <c r="A36" s="13" t="s">
        <v>75</v>
      </c>
      <c r="B36" s="158" t="s">
        <v>76</v>
      </c>
      <c r="C36" s="7"/>
      <c r="D36" s="106"/>
      <c r="E36" s="5" t="str">
        <f t="shared" si="0"/>
        <v/>
      </c>
      <c r="F36" s="5" t="str">
        <f t="shared" si="1"/>
        <v/>
      </c>
      <c r="G36" t="str">
        <f t="shared" si="2"/>
        <v/>
      </c>
      <c r="H36" s="5"/>
    </row>
    <row r="37" spans="1:8" x14ac:dyDescent="0.35">
      <c r="A37" s="14" t="s">
        <v>77</v>
      </c>
      <c r="B37" s="89" t="s">
        <v>78</v>
      </c>
      <c r="C37" s="7" t="s">
        <v>11</v>
      </c>
      <c r="D37" s="106" t="s">
        <v>21</v>
      </c>
      <c r="E37" s="5" t="str">
        <f t="shared" si="0"/>
        <v>2021</v>
      </c>
      <c r="F37" s="5" t="str">
        <f t="shared" si="1"/>
        <v>2023</v>
      </c>
      <c r="G37">
        <f t="shared" si="2"/>
        <v>3</v>
      </c>
      <c r="H37" s="5"/>
    </row>
    <row r="38" spans="1:8" x14ac:dyDescent="0.35">
      <c r="A38" s="14" t="s">
        <v>79</v>
      </c>
      <c r="B38" s="89" t="s">
        <v>80</v>
      </c>
      <c r="C38" s="148" t="s">
        <v>49</v>
      </c>
      <c r="D38" s="106" t="s">
        <v>21</v>
      </c>
      <c r="E38" s="5" t="str">
        <f t="shared" si="0"/>
        <v>2021</v>
      </c>
      <c r="F38" s="5" t="str">
        <f t="shared" si="1"/>
        <v>2023</v>
      </c>
      <c r="G38">
        <f t="shared" si="2"/>
        <v>3</v>
      </c>
      <c r="H38" s="5"/>
    </row>
    <row r="39" spans="1:8" x14ac:dyDescent="0.35">
      <c r="A39" s="14" t="s">
        <v>81</v>
      </c>
      <c r="B39" s="89" t="s">
        <v>82</v>
      </c>
      <c r="C39" s="7" t="s">
        <v>11</v>
      </c>
      <c r="D39" s="106" t="s">
        <v>21</v>
      </c>
      <c r="E39" s="5" t="str">
        <f t="shared" si="0"/>
        <v>2021</v>
      </c>
      <c r="F39" s="5" t="str">
        <f t="shared" si="1"/>
        <v>2023</v>
      </c>
      <c r="G39">
        <f t="shared" si="2"/>
        <v>3</v>
      </c>
      <c r="H39" s="5"/>
    </row>
    <row r="40" spans="1:8" x14ac:dyDescent="0.35">
      <c r="A40" s="14" t="s">
        <v>83</v>
      </c>
      <c r="B40" s="89" t="s">
        <v>84</v>
      </c>
      <c r="C40" s="7" t="s">
        <v>11</v>
      </c>
      <c r="D40" s="106" t="s">
        <v>21</v>
      </c>
      <c r="E40" s="5" t="str">
        <f t="shared" si="0"/>
        <v>2021</v>
      </c>
      <c r="F40" s="5" t="str">
        <f t="shared" si="1"/>
        <v>2023</v>
      </c>
      <c r="G40">
        <f t="shared" si="2"/>
        <v>3</v>
      </c>
      <c r="H40" s="5"/>
    </row>
    <row r="41" spans="1:8" x14ac:dyDescent="0.35">
      <c r="A41" s="14" t="s">
        <v>85</v>
      </c>
      <c r="B41" s="89" t="s">
        <v>86</v>
      </c>
      <c r="C41" s="7" t="s">
        <v>11</v>
      </c>
      <c r="D41" s="106" t="s">
        <v>21</v>
      </c>
      <c r="E41" s="5" t="str">
        <f t="shared" si="0"/>
        <v>2021</v>
      </c>
      <c r="F41" s="5" t="str">
        <f t="shared" si="1"/>
        <v>2023</v>
      </c>
      <c r="G41">
        <f t="shared" si="2"/>
        <v>3</v>
      </c>
      <c r="H41" s="5"/>
    </row>
    <row r="42" spans="1:8" x14ac:dyDescent="0.35">
      <c r="A42" s="14" t="s">
        <v>87</v>
      </c>
      <c r="B42" s="89" t="s">
        <v>88</v>
      </c>
      <c r="C42" s="7" t="s">
        <v>11</v>
      </c>
      <c r="D42" s="106" t="s">
        <v>12</v>
      </c>
      <c r="E42" s="5" t="str">
        <f t="shared" si="0"/>
        <v>2022</v>
      </c>
      <c r="F42" s="5" t="str">
        <f t="shared" si="1"/>
        <v>2024</v>
      </c>
      <c r="G42">
        <f t="shared" si="2"/>
        <v>3</v>
      </c>
      <c r="H42" s="5"/>
    </row>
    <row r="43" spans="1:8" x14ac:dyDescent="0.35">
      <c r="A43" s="14" t="s">
        <v>89</v>
      </c>
      <c r="B43" s="89" t="s">
        <v>90</v>
      </c>
      <c r="C43" s="7" t="s">
        <v>49</v>
      </c>
      <c r="D43" s="106" t="s">
        <v>12</v>
      </c>
      <c r="E43" s="5" t="str">
        <f t="shared" si="0"/>
        <v>2022</v>
      </c>
      <c r="F43" s="5" t="str">
        <f t="shared" si="1"/>
        <v>2024</v>
      </c>
      <c r="G43">
        <f t="shared" si="2"/>
        <v>3</v>
      </c>
      <c r="H43" s="5"/>
    </row>
    <row r="44" spans="1:8" x14ac:dyDescent="0.35">
      <c r="A44" s="14" t="s">
        <v>91</v>
      </c>
      <c r="B44" s="89" t="s">
        <v>92</v>
      </c>
      <c r="C44" s="7" t="s">
        <v>11</v>
      </c>
      <c r="D44" s="106" t="s">
        <v>12</v>
      </c>
      <c r="E44" s="5" t="str">
        <f t="shared" si="0"/>
        <v>2022</v>
      </c>
      <c r="F44" s="5" t="str">
        <f t="shared" si="1"/>
        <v>2024</v>
      </c>
      <c r="G44">
        <f t="shared" si="2"/>
        <v>3</v>
      </c>
      <c r="H44" s="5"/>
    </row>
    <row r="45" spans="1:8" x14ac:dyDescent="0.35">
      <c r="A45" s="152" t="s">
        <v>93</v>
      </c>
      <c r="B45" s="152"/>
      <c r="C45" s="7"/>
      <c r="D45" s="106"/>
      <c r="E45" s="5" t="str">
        <f t="shared" si="0"/>
        <v/>
      </c>
      <c r="F45" s="5" t="str">
        <f t="shared" si="1"/>
        <v/>
      </c>
      <c r="G45" t="str">
        <f t="shared" si="2"/>
        <v/>
      </c>
      <c r="H45" s="5"/>
    </row>
    <row r="46" spans="1:8" x14ac:dyDescent="0.35">
      <c r="A46" s="13" t="s">
        <v>94</v>
      </c>
      <c r="B46" s="158" t="s">
        <v>95</v>
      </c>
      <c r="C46" s="7"/>
      <c r="D46" s="106"/>
      <c r="E46" s="5" t="str">
        <f t="shared" si="0"/>
        <v/>
      </c>
      <c r="F46" s="5" t="str">
        <f t="shared" si="1"/>
        <v/>
      </c>
      <c r="G46" t="str">
        <f t="shared" si="2"/>
        <v/>
      </c>
      <c r="H46" s="5"/>
    </row>
    <row r="47" spans="1:8" x14ac:dyDescent="0.35">
      <c r="A47" s="14" t="s">
        <v>96</v>
      </c>
      <c r="B47" s="150" t="s">
        <v>97</v>
      </c>
      <c r="C47" s="7" t="s">
        <v>11</v>
      </c>
      <c r="D47" s="106" t="s">
        <v>98</v>
      </c>
      <c r="E47" s="5" t="str">
        <f t="shared" ref="E47" si="14">MID(D47,1,4)</f>
        <v>2020</v>
      </c>
      <c r="F47" s="5" t="str">
        <f t="shared" ref="F47" si="15">MID(D47,6,4)</f>
        <v>2022</v>
      </c>
      <c r="G47">
        <f t="shared" ref="G47" si="16">IFERROR(F47-E47+1,"")</f>
        <v>3</v>
      </c>
      <c r="H47" s="5"/>
    </row>
    <row r="48" spans="1:8" x14ac:dyDescent="0.35">
      <c r="A48" s="14" t="s">
        <v>99</v>
      </c>
      <c r="B48" s="89" t="s">
        <v>100</v>
      </c>
      <c r="C48" s="7" t="s">
        <v>49</v>
      </c>
      <c r="D48" s="106" t="s">
        <v>21</v>
      </c>
      <c r="E48" s="5" t="str">
        <f t="shared" si="0"/>
        <v>2021</v>
      </c>
      <c r="F48" s="5" t="str">
        <f t="shared" si="1"/>
        <v>2023</v>
      </c>
      <c r="G48">
        <f t="shared" si="2"/>
        <v>3</v>
      </c>
      <c r="H48" s="5"/>
    </row>
    <row r="49" spans="1:8" x14ac:dyDescent="0.35">
      <c r="A49" s="14" t="s">
        <v>101</v>
      </c>
      <c r="B49" s="89" t="s">
        <v>102</v>
      </c>
      <c r="C49" s="148" t="s">
        <v>11</v>
      </c>
      <c r="D49" s="106" t="s">
        <v>21</v>
      </c>
      <c r="E49" s="5" t="str">
        <f t="shared" ref="E49" si="17">MID(D49,1,4)</f>
        <v>2021</v>
      </c>
      <c r="F49" s="5" t="str">
        <f t="shared" ref="F49" si="18">MID(D49,6,4)</f>
        <v>2023</v>
      </c>
      <c r="G49">
        <f t="shared" ref="G49" si="19">IFERROR(F49-E49+1,"")</f>
        <v>3</v>
      </c>
      <c r="H49" s="5"/>
    </row>
    <row r="50" spans="1:8" x14ac:dyDescent="0.35">
      <c r="A50" s="13" t="s">
        <v>103</v>
      </c>
      <c r="B50" s="158" t="s">
        <v>104</v>
      </c>
      <c r="C50" s="7"/>
      <c r="D50" s="106"/>
      <c r="E50" s="5" t="str">
        <f t="shared" si="0"/>
        <v/>
      </c>
      <c r="F50" s="5" t="str">
        <f t="shared" si="1"/>
        <v/>
      </c>
      <c r="G50" t="str">
        <f t="shared" si="2"/>
        <v/>
      </c>
      <c r="H50" s="5"/>
    </row>
    <row r="51" spans="1:8" x14ac:dyDescent="0.35">
      <c r="A51" s="14" t="s">
        <v>105</v>
      </c>
      <c r="B51" s="89" t="s">
        <v>106</v>
      </c>
      <c r="C51" s="7" t="s">
        <v>11</v>
      </c>
      <c r="D51" s="106" t="s">
        <v>21</v>
      </c>
      <c r="E51" s="5" t="str">
        <f t="shared" si="0"/>
        <v>2021</v>
      </c>
      <c r="F51" s="5" t="str">
        <f t="shared" si="1"/>
        <v>2023</v>
      </c>
      <c r="G51">
        <f t="shared" si="2"/>
        <v>3</v>
      </c>
      <c r="H51" s="5"/>
    </row>
    <row r="52" spans="1:8" x14ac:dyDescent="0.35">
      <c r="A52" s="14" t="s">
        <v>107</v>
      </c>
      <c r="B52" s="89" t="s">
        <v>108</v>
      </c>
      <c r="C52" s="7" t="s">
        <v>11</v>
      </c>
      <c r="D52" s="106" t="s">
        <v>12</v>
      </c>
      <c r="E52" s="5" t="str">
        <f t="shared" si="0"/>
        <v>2022</v>
      </c>
      <c r="F52" s="5" t="str">
        <f t="shared" si="1"/>
        <v>2024</v>
      </c>
      <c r="G52">
        <f t="shared" si="2"/>
        <v>3</v>
      </c>
      <c r="H52" s="5"/>
    </row>
    <row r="53" spans="1:8" x14ac:dyDescent="0.35">
      <c r="A53" s="14" t="s">
        <v>109</v>
      </c>
      <c r="B53" s="89" t="s">
        <v>110</v>
      </c>
      <c r="C53" s="7" t="s">
        <v>49</v>
      </c>
      <c r="D53" s="106" t="s">
        <v>12</v>
      </c>
      <c r="E53" s="5" t="str">
        <f t="shared" si="0"/>
        <v>2022</v>
      </c>
      <c r="F53" s="5" t="str">
        <f t="shared" si="1"/>
        <v>2024</v>
      </c>
      <c r="G53">
        <f t="shared" si="2"/>
        <v>3</v>
      </c>
      <c r="H53" s="5"/>
    </row>
    <row r="54" spans="1:8" x14ac:dyDescent="0.35">
      <c r="A54" s="14" t="s">
        <v>111</v>
      </c>
      <c r="B54" s="89" t="s">
        <v>112</v>
      </c>
      <c r="C54" s="7" t="s">
        <v>11</v>
      </c>
      <c r="D54" s="106" t="s">
        <v>21</v>
      </c>
      <c r="E54" s="5" t="str">
        <f t="shared" si="0"/>
        <v>2021</v>
      </c>
      <c r="F54" s="5" t="str">
        <f t="shared" si="1"/>
        <v>2023</v>
      </c>
      <c r="G54">
        <f t="shared" si="2"/>
        <v>3</v>
      </c>
      <c r="H54" s="5"/>
    </row>
    <row r="55" spans="1:8" x14ac:dyDescent="0.35">
      <c r="A55" s="14" t="s">
        <v>113</v>
      </c>
      <c r="B55" s="89" t="s">
        <v>114</v>
      </c>
      <c r="C55" s="7" t="s">
        <v>11</v>
      </c>
      <c r="D55" s="106" t="s">
        <v>12</v>
      </c>
      <c r="E55" s="5" t="str">
        <f t="shared" si="0"/>
        <v>2022</v>
      </c>
      <c r="F55" s="5" t="str">
        <f t="shared" si="1"/>
        <v>2024</v>
      </c>
      <c r="G55">
        <f t="shared" si="2"/>
        <v>3</v>
      </c>
      <c r="H55" s="5"/>
    </row>
    <row r="56" spans="1:8" x14ac:dyDescent="0.35">
      <c r="A56" s="152" t="s">
        <v>115</v>
      </c>
      <c r="B56" s="156"/>
      <c r="C56" s="7"/>
      <c r="D56" s="106"/>
      <c r="E56" s="5" t="str">
        <f t="shared" si="0"/>
        <v/>
      </c>
      <c r="F56" s="5" t="str">
        <f t="shared" si="1"/>
        <v/>
      </c>
      <c r="G56" t="str">
        <f t="shared" si="2"/>
        <v/>
      </c>
      <c r="H56" s="5"/>
    </row>
    <row r="57" spans="1:8" x14ac:dyDescent="0.35">
      <c r="A57" s="13" t="s">
        <v>116</v>
      </c>
      <c r="B57" s="159" t="s">
        <v>117</v>
      </c>
      <c r="C57" s="7"/>
      <c r="D57" s="106"/>
      <c r="E57" s="5" t="str">
        <f t="shared" si="0"/>
        <v/>
      </c>
      <c r="F57" s="5" t="str">
        <f t="shared" si="1"/>
        <v/>
      </c>
      <c r="G57" t="str">
        <f t="shared" si="2"/>
        <v/>
      </c>
      <c r="H57" s="5"/>
    </row>
    <row r="58" spans="1:8" x14ac:dyDescent="0.35">
      <c r="A58" s="8" t="s">
        <v>118</v>
      </c>
      <c r="B58" s="89" t="s">
        <v>119</v>
      </c>
      <c r="C58" s="7" t="s">
        <v>11</v>
      </c>
      <c r="D58" s="106" t="s">
        <v>21</v>
      </c>
      <c r="E58" s="5" t="str">
        <f t="shared" si="0"/>
        <v>2021</v>
      </c>
      <c r="F58" s="5" t="str">
        <f t="shared" si="1"/>
        <v>2023</v>
      </c>
      <c r="G58">
        <f t="shared" si="2"/>
        <v>3</v>
      </c>
      <c r="H58" s="5"/>
    </row>
    <row r="59" spans="1:8" x14ac:dyDescent="0.35">
      <c r="A59" s="8" t="s">
        <v>120</v>
      </c>
      <c r="B59" s="89" t="s">
        <v>121</v>
      </c>
      <c r="C59" s="7" t="s">
        <v>11</v>
      </c>
      <c r="D59" s="106" t="s">
        <v>21</v>
      </c>
      <c r="E59" s="5" t="str">
        <f t="shared" si="0"/>
        <v>2021</v>
      </c>
      <c r="F59" s="5" t="str">
        <f t="shared" si="1"/>
        <v>2023</v>
      </c>
      <c r="G59">
        <f t="shared" si="2"/>
        <v>3</v>
      </c>
      <c r="H59" s="5"/>
    </row>
    <row r="60" spans="1:8" x14ac:dyDescent="0.35">
      <c r="A60" s="8" t="s">
        <v>122</v>
      </c>
      <c r="B60" s="89" t="s">
        <v>123</v>
      </c>
      <c r="C60" s="7" t="s">
        <v>11</v>
      </c>
      <c r="D60" s="106" t="s">
        <v>12</v>
      </c>
      <c r="E60" s="5" t="str">
        <f t="shared" si="0"/>
        <v>2022</v>
      </c>
      <c r="F60" s="5" t="str">
        <f t="shared" si="1"/>
        <v>2024</v>
      </c>
      <c r="G60">
        <f t="shared" si="2"/>
        <v>3</v>
      </c>
      <c r="H60" s="5"/>
    </row>
    <row r="61" spans="1:8" x14ac:dyDescent="0.35">
      <c r="A61" s="8" t="s">
        <v>124</v>
      </c>
      <c r="B61" s="89" t="s">
        <v>125</v>
      </c>
      <c r="C61" s="7" t="s">
        <v>11</v>
      </c>
      <c r="D61" s="149">
        <v>2025</v>
      </c>
      <c r="E61" s="5" t="str">
        <f t="shared" ref="E61" si="20">MID(D61,1,4)</f>
        <v>2025</v>
      </c>
      <c r="F61" s="5">
        <v>2025</v>
      </c>
      <c r="G61">
        <f t="shared" ref="G61" si="21">IFERROR(F61-E61+1,"")</f>
        <v>1</v>
      </c>
      <c r="H61" s="5"/>
    </row>
    <row r="62" spans="1:8" x14ac:dyDescent="0.35">
      <c r="A62" s="13" t="s">
        <v>126</v>
      </c>
      <c r="B62" s="160" t="s">
        <v>127</v>
      </c>
      <c r="C62" s="7"/>
      <c r="D62" s="106"/>
      <c r="E62" s="5" t="str">
        <f t="shared" si="0"/>
        <v/>
      </c>
      <c r="F62" s="5" t="str">
        <f t="shared" si="1"/>
        <v/>
      </c>
      <c r="G62" t="str">
        <f t="shared" si="2"/>
        <v/>
      </c>
      <c r="H62" s="5"/>
    </row>
    <row r="63" spans="1:8" x14ac:dyDescent="0.35">
      <c r="A63" s="8" t="s">
        <v>128</v>
      </c>
      <c r="B63" s="89" t="s">
        <v>129</v>
      </c>
      <c r="C63" s="148" t="s">
        <v>11</v>
      </c>
      <c r="D63" s="106" t="s">
        <v>12</v>
      </c>
      <c r="E63" s="5" t="str">
        <f t="shared" ref="E63" si="22">MID(D63,1,4)</f>
        <v>2022</v>
      </c>
      <c r="F63" s="5" t="str">
        <f t="shared" ref="F63" si="23">MID(D63,6,4)</f>
        <v>2024</v>
      </c>
      <c r="G63">
        <f t="shared" si="2"/>
        <v>3</v>
      </c>
      <c r="H63" s="5"/>
    </row>
    <row r="64" spans="1:8" x14ac:dyDescent="0.35">
      <c r="A64" s="8" t="s">
        <v>130</v>
      </c>
      <c r="B64" s="89" t="s">
        <v>131</v>
      </c>
      <c r="C64" s="7" t="s">
        <v>11</v>
      </c>
      <c r="D64" s="149">
        <v>2025</v>
      </c>
      <c r="E64" s="5" t="str">
        <f t="shared" ref="E64" si="24">MID(D64,1,4)</f>
        <v>2025</v>
      </c>
      <c r="F64" s="5">
        <v>2025</v>
      </c>
      <c r="G64">
        <f t="shared" ref="G64" si="25">IFERROR(F64-E64+1,"")</f>
        <v>1</v>
      </c>
      <c r="H64" s="5"/>
    </row>
    <row r="65" spans="1:9" x14ac:dyDescent="0.35">
      <c r="A65" s="152" t="s">
        <v>132</v>
      </c>
      <c r="B65" s="152"/>
      <c r="C65" s="7"/>
      <c r="D65" s="106"/>
      <c r="E65" s="5" t="str">
        <f t="shared" si="0"/>
        <v/>
      </c>
      <c r="F65" s="5" t="str">
        <f t="shared" si="1"/>
        <v/>
      </c>
      <c r="G65" t="str">
        <f t="shared" si="2"/>
        <v/>
      </c>
      <c r="H65" s="5"/>
    </row>
    <row r="66" spans="1:9" x14ac:dyDescent="0.35">
      <c r="A66" s="13" t="s">
        <v>133</v>
      </c>
      <c r="B66" s="160" t="s">
        <v>134</v>
      </c>
      <c r="C66" s="7"/>
      <c r="D66" s="106"/>
      <c r="E66" s="5" t="str">
        <f t="shared" ref="E66:E84" si="26">MID(D66,1,4)</f>
        <v/>
      </c>
      <c r="F66" s="5" t="str">
        <f t="shared" ref="F66:F84" si="27">MID(D66,6,4)</f>
        <v/>
      </c>
      <c r="G66" t="str">
        <f t="shared" ref="G66:G84" si="28">IFERROR(F66-E66+1,"")</f>
        <v/>
      </c>
      <c r="H66" s="5"/>
    </row>
    <row r="67" spans="1:9" x14ac:dyDescent="0.35">
      <c r="A67" s="8" t="s">
        <v>135</v>
      </c>
      <c r="B67" s="89" t="s">
        <v>136</v>
      </c>
      <c r="C67" s="148" t="s">
        <v>11</v>
      </c>
      <c r="D67" s="149" t="s">
        <v>98</v>
      </c>
      <c r="E67" s="5" t="str">
        <f t="shared" si="26"/>
        <v>2020</v>
      </c>
      <c r="F67" s="5" t="str">
        <f t="shared" si="27"/>
        <v>2022</v>
      </c>
      <c r="G67">
        <f t="shared" si="28"/>
        <v>3</v>
      </c>
      <c r="H67" s="5"/>
    </row>
    <row r="68" spans="1:9" x14ac:dyDescent="0.35">
      <c r="A68" s="8" t="s">
        <v>137</v>
      </c>
      <c r="B68" s="89" t="s">
        <v>138</v>
      </c>
      <c r="C68" s="148" t="s">
        <v>11</v>
      </c>
      <c r="D68" s="149" t="s">
        <v>98</v>
      </c>
      <c r="E68" s="5" t="str">
        <f t="shared" si="26"/>
        <v>2020</v>
      </c>
      <c r="F68" s="5" t="str">
        <f t="shared" si="27"/>
        <v>2022</v>
      </c>
      <c r="G68">
        <f t="shared" si="28"/>
        <v>3</v>
      </c>
      <c r="H68" s="5"/>
    </row>
    <row r="69" spans="1:9" x14ac:dyDescent="0.35">
      <c r="A69" s="8" t="s">
        <v>139</v>
      </c>
      <c r="B69" s="12" t="s">
        <v>140</v>
      </c>
      <c r="C69" s="148" t="s">
        <v>11</v>
      </c>
      <c r="D69" s="149" t="s">
        <v>12</v>
      </c>
      <c r="E69" s="5" t="str">
        <f>MID(D69,1,4)</f>
        <v>2022</v>
      </c>
      <c r="F69" s="5" t="str">
        <f>MID(D69,6,4)</f>
        <v>2024</v>
      </c>
      <c r="G69">
        <f>IFERROR(F69-E69+1,"")</f>
        <v>3</v>
      </c>
      <c r="H69" s="5"/>
      <c r="I69" s="108"/>
    </row>
    <row r="70" spans="1:9" x14ac:dyDescent="0.35">
      <c r="A70" s="13" t="s">
        <v>141</v>
      </c>
      <c r="B70" s="160" t="s">
        <v>142</v>
      </c>
      <c r="C70" s="7"/>
      <c r="D70" s="106"/>
      <c r="E70" s="5" t="str">
        <f t="shared" si="26"/>
        <v/>
      </c>
      <c r="F70" s="5" t="str">
        <f t="shared" si="27"/>
        <v/>
      </c>
      <c r="G70" t="str">
        <f t="shared" si="28"/>
        <v/>
      </c>
      <c r="H70" s="5"/>
    </row>
    <row r="71" spans="1:9" x14ac:dyDescent="0.35">
      <c r="A71" s="8" t="s">
        <v>143</v>
      </c>
      <c r="B71" s="89" t="s">
        <v>144</v>
      </c>
      <c r="C71" s="7" t="s">
        <v>11</v>
      </c>
      <c r="D71" s="106" t="s">
        <v>21</v>
      </c>
      <c r="E71" s="5" t="str">
        <f t="shared" si="26"/>
        <v>2021</v>
      </c>
      <c r="F71" s="5" t="str">
        <f t="shared" si="27"/>
        <v>2023</v>
      </c>
      <c r="G71">
        <f t="shared" si="28"/>
        <v>3</v>
      </c>
      <c r="H71" s="5"/>
    </row>
    <row r="72" spans="1:9" x14ac:dyDescent="0.35">
      <c r="A72" s="8" t="s">
        <v>145</v>
      </c>
      <c r="B72" s="89" t="s">
        <v>146</v>
      </c>
      <c r="C72" s="7" t="s">
        <v>11</v>
      </c>
      <c r="D72" s="106" t="s">
        <v>21</v>
      </c>
      <c r="E72" s="5" t="str">
        <f t="shared" si="26"/>
        <v>2021</v>
      </c>
      <c r="F72" s="5" t="str">
        <f t="shared" si="27"/>
        <v>2023</v>
      </c>
      <c r="G72">
        <f t="shared" si="28"/>
        <v>3</v>
      </c>
      <c r="H72" s="5"/>
    </row>
    <row r="73" spans="1:9" x14ac:dyDescent="0.35">
      <c r="A73" s="8" t="s">
        <v>147</v>
      </c>
      <c r="B73" s="89" t="s">
        <v>148</v>
      </c>
      <c r="C73" s="7" t="s">
        <v>11</v>
      </c>
      <c r="D73" s="106" t="s">
        <v>21</v>
      </c>
      <c r="E73" s="5" t="str">
        <f t="shared" si="26"/>
        <v>2021</v>
      </c>
      <c r="F73" s="5" t="str">
        <f t="shared" si="27"/>
        <v>2023</v>
      </c>
      <c r="G73">
        <f t="shared" si="28"/>
        <v>3</v>
      </c>
      <c r="H73" s="5"/>
    </row>
    <row r="74" spans="1:9" x14ac:dyDescent="0.35">
      <c r="A74" s="8" t="s">
        <v>149</v>
      </c>
      <c r="B74" s="89" t="s">
        <v>150</v>
      </c>
      <c r="C74" s="7" t="s">
        <v>11</v>
      </c>
      <c r="D74" s="106" t="s">
        <v>21</v>
      </c>
      <c r="E74" s="5" t="str">
        <f t="shared" si="26"/>
        <v>2021</v>
      </c>
      <c r="F74" s="5" t="str">
        <f t="shared" si="27"/>
        <v>2023</v>
      </c>
      <c r="G74">
        <f t="shared" si="28"/>
        <v>3</v>
      </c>
      <c r="H74" s="5"/>
    </row>
    <row r="75" spans="1:9" x14ac:dyDescent="0.35">
      <c r="A75" s="152" t="s">
        <v>151</v>
      </c>
      <c r="B75" s="153"/>
      <c r="C75" s="7"/>
      <c r="D75" s="106"/>
      <c r="E75" s="5" t="str">
        <f t="shared" si="26"/>
        <v/>
      </c>
      <c r="F75" s="5" t="str">
        <f t="shared" si="27"/>
        <v/>
      </c>
      <c r="G75" t="str">
        <f t="shared" si="28"/>
        <v/>
      </c>
      <c r="H75" s="5"/>
    </row>
    <row r="76" spans="1:9" x14ac:dyDescent="0.35">
      <c r="A76" s="13" t="s">
        <v>152</v>
      </c>
      <c r="B76" s="161" t="s">
        <v>153</v>
      </c>
      <c r="C76" s="7"/>
      <c r="D76" s="106"/>
      <c r="E76" s="5" t="str">
        <f t="shared" si="26"/>
        <v/>
      </c>
      <c r="F76" s="5" t="str">
        <f t="shared" si="27"/>
        <v/>
      </c>
      <c r="G76" t="str">
        <f t="shared" si="28"/>
        <v/>
      </c>
      <c r="H76" s="5"/>
    </row>
    <row r="77" spans="1:9" x14ac:dyDescent="0.35">
      <c r="A77" s="8" t="s">
        <v>154</v>
      </c>
      <c r="B77" s="150" t="s">
        <v>155</v>
      </c>
      <c r="C77" s="148" t="s">
        <v>11</v>
      </c>
      <c r="D77" s="106" t="s">
        <v>12</v>
      </c>
      <c r="E77" s="5" t="str">
        <f t="shared" si="26"/>
        <v>2022</v>
      </c>
      <c r="F77" s="5" t="str">
        <f t="shared" si="27"/>
        <v>2024</v>
      </c>
      <c r="G77">
        <f t="shared" si="28"/>
        <v>3</v>
      </c>
      <c r="H77" s="5"/>
    </row>
    <row r="78" spans="1:9" x14ac:dyDescent="0.35">
      <c r="A78" s="8" t="s">
        <v>156</v>
      </c>
      <c r="B78" s="12" t="s">
        <v>157</v>
      </c>
      <c r="C78" s="148" t="s">
        <v>11</v>
      </c>
      <c r="D78" s="149" t="s">
        <v>26</v>
      </c>
      <c r="E78" s="5" t="str">
        <f t="shared" si="26"/>
        <v>2023</v>
      </c>
      <c r="F78" s="5" t="str">
        <f t="shared" si="27"/>
        <v>2024</v>
      </c>
      <c r="G78">
        <f t="shared" si="28"/>
        <v>2</v>
      </c>
      <c r="H78" s="5"/>
    </row>
    <row r="79" spans="1:9" x14ac:dyDescent="0.35">
      <c r="A79" s="13" t="s">
        <v>158</v>
      </c>
      <c r="B79" s="161" t="s">
        <v>159</v>
      </c>
      <c r="C79" s="7"/>
      <c r="D79" s="106"/>
      <c r="E79" s="5" t="str">
        <f t="shared" si="26"/>
        <v/>
      </c>
      <c r="F79" s="5" t="str">
        <f t="shared" si="27"/>
        <v/>
      </c>
      <c r="G79" t="str">
        <f t="shared" si="28"/>
        <v/>
      </c>
      <c r="H79" s="5"/>
    </row>
    <row r="80" spans="1:9" x14ac:dyDescent="0.35">
      <c r="A80" s="8" t="s">
        <v>160</v>
      </c>
      <c r="B80" s="12" t="s">
        <v>161</v>
      </c>
      <c r="C80" s="7" t="s">
        <v>11</v>
      </c>
      <c r="D80" s="106" t="s">
        <v>21</v>
      </c>
      <c r="E80" s="5" t="str">
        <f t="shared" si="26"/>
        <v>2021</v>
      </c>
      <c r="F80" s="5" t="str">
        <f t="shared" si="27"/>
        <v>2023</v>
      </c>
      <c r="G80">
        <f t="shared" si="28"/>
        <v>3</v>
      </c>
      <c r="H80" s="5"/>
    </row>
    <row r="81" spans="1:8" x14ac:dyDescent="0.35">
      <c r="A81" s="8" t="s">
        <v>162</v>
      </c>
      <c r="B81" s="12" t="s">
        <v>163</v>
      </c>
      <c r="C81" s="7" t="s">
        <v>11</v>
      </c>
      <c r="D81" s="106" t="s">
        <v>21</v>
      </c>
      <c r="E81" s="5" t="str">
        <f t="shared" si="26"/>
        <v>2021</v>
      </c>
      <c r="F81" s="5" t="str">
        <f t="shared" si="27"/>
        <v>2023</v>
      </c>
      <c r="G81">
        <f t="shared" si="28"/>
        <v>3</v>
      </c>
      <c r="H81" s="5"/>
    </row>
    <row r="82" spans="1:8" x14ac:dyDescent="0.35">
      <c r="A82" s="13" t="s">
        <v>164</v>
      </c>
      <c r="B82" s="161" t="s">
        <v>165</v>
      </c>
      <c r="C82" s="7"/>
      <c r="D82" s="106"/>
      <c r="E82" s="5" t="str">
        <f t="shared" si="26"/>
        <v/>
      </c>
      <c r="F82" s="5" t="str">
        <f t="shared" si="27"/>
        <v/>
      </c>
      <c r="G82" t="str">
        <f t="shared" si="28"/>
        <v/>
      </c>
      <c r="H82" s="5"/>
    </row>
    <row r="83" spans="1:8" x14ac:dyDescent="0.35">
      <c r="A83" s="8" t="s">
        <v>166</v>
      </c>
      <c r="B83" s="9" t="s">
        <v>167</v>
      </c>
      <c r="C83" s="7" t="s">
        <v>11</v>
      </c>
      <c r="D83" s="106" t="s">
        <v>12</v>
      </c>
      <c r="E83" s="5" t="str">
        <f t="shared" ref="E83" si="29">MID(D83,1,4)</f>
        <v>2022</v>
      </c>
      <c r="F83" s="5" t="str">
        <f t="shared" ref="F83" si="30">MID(D83,6,4)</f>
        <v>2024</v>
      </c>
      <c r="G83">
        <f t="shared" si="28"/>
        <v>3</v>
      </c>
      <c r="H83" s="5"/>
    </row>
    <row r="84" spans="1:8" x14ac:dyDescent="0.35">
      <c r="A84" s="8" t="s">
        <v>168</v>
      </c>
      <c r="B84" s="9" t="s">
        <v>169</v>
      </c>
      <c r="C84" s="7" t="s">
        <v>11</v>
      </c>
      <c r="D84" s="106" t="s">
        <v>12</v>
      </c>
      <c r="E84" s="5" t="str">
        <f t="shared" si="26"/>
        <v>2022</v>
      </c>
      <c r="F84" s="5" t="str">
        <f t="shared" si="27"/>
        <v>2024</v>
      </c>
      <c r="G84">
        <f t="shared" si="28"/>
        <v>3</v>
      </c>
      <c r="H84" s="5"/>
    </row>
  </sheetData>
  <autoFilter ref="C3:F84" xr:uid="{00000000-0001-0000-0000-000000000000}"/>
  <phoneticPr fontId="7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10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209">
        <v>338126.89953592053</v>
      </c>
      <c r="C4" s="209">
        <v>82874.620375483151</v>
      </c>
      <c r="D4" s="214">
        <v>292517.85129793693</v>
      </c>
    </row>
    <row r="5" spans="1:4" x14ac:dyDescent="0.35">
      <c r="A5" t="s">
        <v>175</v>
      </c>
      <c r="B5" s="209">
        <v>0</v>
      </c>
      <c r="C5" s="209">
        <v>133569.26328670356</v>
      </c>
      <c r="D5" s="209">
        <v>0</v>
      </c>
    </row>
    <row r="6" spans="1:4" x14ac:dyDescent="0.35">
      <c r="A6" t="s">
        <v>176</v>
      </c>
      <c r="B6" s="209">
        <v>0</v>
      </c>
      <c r="C6" s="209">
        <v>38161.231584174806</v>
      </c>
      <c r="D6" s="209">
        <v>36509.849362688299</v>
      </c>
    </row>
    <row r="7" spans="1:4" x14ac:dyDescent="0.35">
      <c r="A7" t="s">
        <v>177</v>
      </c>
      <c r="B7" s="209">
        <v>3827751.1961722486</v>
      </c>
      <c r="C7" s="209">
        <v>0</v>
      </c>
      <c r="D7" s="209">
        <v>0</v>
      </c>
    </row>
    <row r="8" spans="1:4" x14ac:dyDescent="0.35">
      <c r="A8" t="s">
        <v>178</v>
      </c>
      <c r="B8" s="209">
        <v>0</v>
      </c>
      <c r="C8" s="209">
        <v>0</v>
      </c>
      <c r="D8" s="209">
        <v>0</v>
      </c>
    </row>
    <row r="9" spans="1:4" x14ac:dyDescent="0.35">
      <c r="A9" t="s">
        <v>179</v>
      </c>
      <c r="B9" s="209">
        <v>0</v>
      </c>
      <c r="C9" s="209">
        <v>0</v>
      </c>
      <c r="D9" s="209">
        <v>0</v>
      </c>
    </row>
    <row r="10" spans="1:4" x14ac:dyDescent="0.35">
      <c r="A10" t="s">
        <v>180</v>
      </c>
      <c r="B10" s="209">
        <v>0</v>
      </c>
      <c r="C10" s="209">
        <v>0</v>
      </c>
      <c r="D10" s="209">
        <v>0</v>
      </c>
    </row>
    <row r="11" spans="1:4" x14ac:dyDescent="0.35">
      <c r="A11" t="s">
        <v>181</v>
      </c>
      <c r="B11" s="209">
        <v>485253.14438164525</v>
      </c>
      <c r="C11" s="214">
        <v>183574.93818021438</v>
      </c>
      <c r="D11" s="209">
        <v>286558.21281609341</v>
      </c>
    </row>
    <row r="12" spans="1:4" x14ac:dyDescent="0.35">
      <c r="A12" t="s">
        <v>196</v>
      </c>
      <c r="B12" s="209">
        <v>0</v>
      </c>
      <c r="C12" s="209">
        <v>0</v>
      </c>
      <c r="D12" s="209">
        <v>0</v>
      </c>
    </row>
    <row r="13" spans="1:4" x14ac:dyDescent="0.35">
      <c r="A13" t="s">
        <v>182</v>
      </c>
      <c r="B13" s="209">
        <v>0</v>
      </c>
      <c r="C13" s="209">
        <v>0</v>
      </c>
      <c r="D13" s="209">
        <v>0</v>
      </c>
    </row>
    <row r="14" spans="1:4" x14ac:dyDescent="0.35">
      <c r="A14" t="s">
        <v>183</v>
      </c>
      <c r="B14" s="209">
        <v>0</v>
      </c>
      <c r="C14" s="209">
        <v>0</v>
      </c>
      <c r="D14" s="209">
        <v>0</v>
      </c>
    </row>
    <row r="15" spans="1:4" x14ac:dyDescent="0.35">
      <c r="A15" t="s">
        <v>184</v>
      </c>
      <c r="B15" s="209">
        <v>0</v>
      </c>
      <c r="C15" s="209">
        <v>160113.01506867583</v>
      </c>
      <c r="D15" s="209">
        <v>0</v>
      </c>
    </row>
    <row r="16" spans="1:4" x14ac:dyDescent="0.35">
      <c r="A16" t="s">
        <v>185</v>
      </c>
      <c r="B16" s="209">
        <v>0</v>
      </c>
      <c r="C16" s="209">
        <v>0</v>
      </c>
      <c r="D16" s="209">
        <v>0</v>
      </c>
    </row>
    <row r="17" spans="1:4" x14ac:dyDescent="0.35">
      <c r="A17" t="s">
        <v>186</v>
      </c>
      <c r="B17" s="209">
        <v>0</v>
      </c>
      <c r="C17" s="209">
        <v>0</v>
      </c>
      <c r="D17" s="209">
        <v>0</v>
      </c>
    </row>
    <row r="18" spans="1:4" x14ac:dyDescent="0.35">
      <c r="A18" t="s">
        <v>187</v>
      </c>
      <c r="B18" s="209">
        <v>0</v>
      </c>
      <c r="C18" s="209">
        <v>0</v>
      </c>
      <c r="D18" s="209">
        <v>0</v>
      </c>
    </row>
    <row r="19" spans="1:4" x14ac:dyDescent="0.35">
      <c r="A19" t="s">
        <v>188</v>
      </c>
      <c r="B19" s="209">
        <v>0</v>
      </c>
      <c r="C19" s="209">
        <v>0</v>
      </c>
      <c r="D19" s="209">
        <v>0</v>
      </c>
    </row>
    <row r="20" spans="1:4" x14ac:dyDescent="0.35">
      <c r="A20" t="s">
        <v>189</v>
      </c>
      <c r="B20" s="209">
        <v>0</v>
      </c>
      <c r="C20" s="209">
        <v>0</v>
      </c>
      <c r="D20" s="209">
        <v>0</v>
      </c>
    </row>
    <row r="21" spans="1:4" x14ac:dyDescent="0.35">
      <c r="A21" t="s">
        <v>190</v>
      </c>
      <c r="B21" s="209">
        <v>0</v>
      </c>
      <c r="C21" s="209">
        <v>0</v>
      </c>
      <c r="D21" s="209">
        <v>0</v>
      </c>
    </row>
    <row r="22" spans="1:4" x14ac:dyDescent="0.35">
      <c r="A22" t="s">
        <v>191</v>
      </c>
      <c r="B22" s="209">
        <v>0</v>
      </c>
      <c r="C22" s="209">
        <v>0</v>
      </c>
      <c r="D22" s="209">
        <v>0</v>
      </c>
    </row>
    <row r="23" spans="1:4" x14ac:dyDescent="0.35">
      <c r="A23" t="s">
        <v>192</v>
      </c>
      <c r="B23" s="209">
        <v>0</v>
      </c>
      <c r="C23" s="209">
        <v>0</v>
      </c>
      <c r="D23" s="209">
        <v>0</v>
      </c>
    </row>
    <row r="24" spans="1:4" x14ac:dyDescent="0.35">
      <c r="A24" t="s">
        <v>193</v>
      </c>
      <c r="B24" s="209">
        <v>0</v>
      </c>
      <c r="C24" s="209">
        <v>0</v>
      </c>
      <c r="D24" s="209">
        <v>0</v>
      </c>
    </row>
    <row r="25" spans="1:4" x14ac:dyDescent="0.35">
      <c r="A25" t="s">
        <v>194</v>
      </c>
      <c r="B25" s="209">
        <v>0</v>
      </c>
      <c r="C25" s="209">
        <v>0</v>
      </c>
      <c r="D25" s="209">
        <v>0</v>
      </c>
    </row>
    <row r="26" spans="1:4" x14ac:dyDescent="0.35">
      <c r="A26" t="s">
        <v>195</v>
      </c>
      <c r="B26" s="209">
        <v>0</v>
      </c>
      <c r="C26" s="209">
        <v>0</v>
      </c>
      <c r="D26" s="209">
        <v>0</v>
      </c>
    </row>
    <row r="28" spans="1:4" x14ac:dyDescent="0.35">
      <c r="A28" t="s">
        <v>224</v>
      </c>
      <c r="B28" s="105">
        <f>MAX($C$4:$D$26)</f>
        <v>292517.85129793693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D30"/>
  <sheetViews>
    <sheetView workbookViewId="0">
      <selection activeCell="F15" sqref="F15"/>
    </sheetView>
  </sheetViews>
  <sheetFormatPr baseColWidth="10" defaultColWidth="11.453125" defaultRowHeight="14.5" x14ac:dyDescent="0.35"/>
  <cols>
    <col min="1" max="1" width="28.1796875" customWidth="1"/>
    <col min="2" max="2" width="15.26953125" style="68" hidden="1" customWidth="1"/>
    <col min="3" max="4" width="15.26953125" bestFit="1" customWidth="1"/>
  </cols>
  <sheetData>
    <row r="1" spans="1:4" x14ac:dyDescent="0.35">
      <c r="A1" s="1" t="s">
        <v>14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s="181" t="s">
        <v>174</v>
      </c>
      <c r="B4" s="181"/>
      <c r="C4" s="183">
        <v>5236341.2514620367</v>
      </c>
      <c r="D4" s="183">
        <v>5103419.0889786324</v>
      </c>
    </row>
    <row r="5" spans="1:4" x14ac:dyDescent="0.35">
      <c r="A5" s="181" t="s">
        <v>175</v>
      </c>
      <c r="B5" s="181"/>
      <c r="C5" s="183">
        <v>0</v>
      </c>
      <c r="D5" s="183">
        <v>0</v>
      </c>
    </row>
    <row r="6" spans="1:4" x14ac:dyDescent="0.35">
      <c r="A6" s="181" t="s">
        <v>176</v>
      </c>
      <c r="B6" s="181"/>
      <c r="C6" s="183">
        <v>84901.609601786375</v>
      </c>
      <c r="D6" s="183">
        <v>0</v>
      </c>
    </row>
    <row r="7" spans="1:4" x14ac:dyDescent="0.35">
      <c r="A7" s="181" t="s">
        <v>177</v>
      </c>
      <c r="B7" s="181"/>
      <c r="C7" s="183">
        <v>0</v>
      </c>
      <c r="D7" s="183">
        <v>0</v>
      </c>
    </row>
    <row r="8" spans="1:4" x14ac:dyDescent="0.35">
      <c r="A8" s="181" t="s">
        <v>178</v>
      </c>
      <c r="B8" s="181"/>
      <c r="C8" s="183">
        <v>17654623.027505621</v>
      </c>
      <c r="D8" s="183">
        <v>0</v>
      </c>
    </row>
    <row r="9" spans="1:4" x14ac:dyDescent="0.35">
      <c r="A9" s="181" t="s">
        <v>179</v>
      </c>
      <c r="B9" s="181"/>
      <c r="C9" s="183">
        <v>0</v>
      </c>
      <c r="D9" s="216">
        <v>15248942.888285952</v>
      </c>
    </row>
    <row r="10" spans="1:4" x14ac:dyDescent="0.35">
      <c r="A10" s="181" t="s">
        <v>180</v>
      </c>
      <c r="B10" s="181"/>
      <c r="C10" s="183">
        <v>0</v>
      </c>
      <c r="D10" s="183">
        <v>0</v>
      </c>
    </row>
    <row r="11" spans="1:4" x14ac:dyDescent="0.35">
      <c r="A11" s="181" t="s">
        <v>181</v>
      </c>
      <c r="B11" s="181"/>
      <c r="C11" s="183">
        <v>10384188.626177026</v>
      </c>
      <c r="D11" s="183">
        <v>1295360.764303379</v>
      </c>
    </row>
    <row r="12" spans="1:4" x14ac:dyDescent="0.35">
      <c r="A12" s="181" t="s">
        <v>196</v>
      </c>
      <c r="B12" s="182"/>
      <c r="C12" s="183">
        <v>0</v>
      </c>
      <c r="D12" s="183">
        <v>0</v>
      </c>
    </row>
    <row r="13" spans="1:4" x14ac:dyDescent="0.35">
      <c r="A13" s="181" t="s">
        <v>182</v>
      </c>
      <c r="B13" s="181"/>
      <c r="C13" s="183">
        <v>0</v>
      </c>
      <c r="D13" s="183">
        <v>0</v>
      </c>
    </row>
    <row r="14" spans="1:4" x14ac:dyDescent="0.35">
      <c r="A14" s="181" t="s">
        <v>183</v>
      </c>
      <c r="B14" s="181"/>
      <c r="C14" s="183">
        <v>0</v>
      </c>
      <c r="D14" s="183">
        <v>0</v>
      </c>
    </row>
    <row r="15" spans="1:4" x14ac:dyDescent="0.35">
      <c r="A15" s="181" t="s">
        <v>184</v>
      </c>
      <c r="B15" s="181"/>
      <c r="C15" s="183">
        <v>94530.794546272853</v>
      </c>
      <c r="D15" s="183">
        <v>0</v>
      </c>
    </row>
    <row r="16" spans="1:4" x14ac:dyDescent="0.35">
      <c r="A16" s="181" t="s">
        <v>185</v>
      </c>
      <c r="B16" s="181"/>
      <c r="C16" s="183">
        <v>0</v>
      </c>
      <c r="D16" s="183">
        <v>0</v>
      </c>
    </row>
    <row r="17" spans="1:4" x14ac:dyDescent="0.35">
      <c r="A17" s="181" t="s">
        <v>186</v>
      </c>
      <c r="B17" s="181"/>
      <c r="C17" s="183">
        <v>0</v>
      </c>
      <c r="D17" s="183">
        <v>0</v>
      </c>
    </row>
    <row r="18" spans="1:4" x14ac:dyDescent="0.35">
      <c r="A18" s="181" t="s">
        <v>187</v>
      </c>
      <c r="B18" s="181"/>
      <c r="C18" s="183">
        <v>0</v>
      </c>
      <c r="D18" s="183">
        <v>0</v>
      </c>
    </row>
    <row r="19" spans="1:4" x14ac:dyDescent="0.35">
      <c r="A19" s="181" t="s">
        <v>188</v>
      </c>
      <c r="B19" s="181"/>
      <c r="C19" s="183">
        <v>0</v>
      </c>
      <c r="D19" s="183">
        <v>0</v>
      </c>
    </row>
    <row r="20" spans="1:4" x14ac:dyDescent="0.35">
      <c r="A20" s="181" t="s">
        <v>189</v>
      </c>
      <c r="B20" s="181"/>
      <c r="C20" s="216">
        <v>29801833.580479961</v>
      </c>
      <c r="D20" s="183">
        <v>0</v>
      </c>
    </row>
    <row r="21" spans="1:4" x14ac:dyDescent="0.35">
      <c r="A21" s="181" t="s">
        <v>190</v>
      </c>
      <c r="B21" s="181"/>
      <c r="C21" s="183">
        <v>0</v>
      </c>
      <c r="D21" s="183">
        <v>0</v>
      </c>
    </row>
    <row r="22" spans="1:4" x14ac:dyDescent="0.35">
      <c r="A22" s="181" t="s">
        <v>191</v>
      </c>
      <c r="B22" s="181"/>
      <c r="C22" s="183">
        <v>0</v>
      </c>
      <c r="D22" s="183">
        <v>0</v>
      </c>
    </row>
    <row r="23" spans="1:4" x14ac:dyDescent="0.35">
      <c r="A23" s="181" t="s">
        <v>192</v>
      </c>
      <c r="B23" s="181"/>
      <c r="C23" s="183">
        <v>0</v>
      </c>
      <c r="D23" s="183">
        <v>0</v>
      </c>
    </row>
    <row r="24" spans="1:4" x14ac:dyDescent="0.35">
      <c r="A24" s="181" t="s">
        <v>193</v>
      </c>
      <c r="B24" s="181"/>
      <c r="C24" s="183">
        <v>0</v>
      </c>
      <c r="D24" s="183">
        <v>13860549.882168107</v>
      </c>
    </row>
    <row r="25" spans="1:4" x14ac:dyDescent="0.35">
      <c r="A25" s="181" t="s">
        <v>194</v>
      </c>
      <c r="B25" s="181"/>
      <c r="C25" s="183">
        <v>0</v>
      </c>
      <c r="D25" s="183">
        <v>0</v>
      </c>
    </row>
    <row r="26" spans="1:4" x14ac:dyDescent="0.35">
      <c r="A26" s="181" t="s">
        <v>195</v>
      </c>
      <c r="B26" s="181"/>
      <c r="C26" s="183">
        <v>0</v>
      </c>
      <c r="D26" s="183">
        <v>0</v>
      </c>
    </row>
    <row r="28" spans="1:4" x14ac:dyDescent="0.35">
      <c r="A28" t="s">
        <v>224</v>
      </c>
      <c r="B28" s="105">
        <f>MAX($C$4:$D$26)</f>
        <v>29801833.580479961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21.54296875" style="68" hidden="1" customWidth="1"/>
  </cols>
  <sheetData>
    <row r="1" spans="1:4" x14ac:dyDescent="0.35">
      <c r="A1" s="1" t="s">
        <v>16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96">
        <v>4.3878187017402787E-2</v>
      </c>
      <c r="C4" s="196">
        <v>3.8525800240669657E-2</v>
      </c>
      <c r="D4" s="196">
        <v>1.1108041828782703E-2</v>
      </c>
    </row>
    <row r="5" spans="1:4" x14ac:dyDescent="0.35">
      <c r="A5" t="s">
        <v>175</v>
      </c>
      <c r="B5" s="196">
        <v>2.9456938607218857E-2</v>
      </c>
      <c r="C5" s="196">
        <v>2.4399427205267207E-2</v>
      </c>
      <c r="D5" s="196">
        <v>7.3802779118464275E-3</v>
      </c>
    </row>
    <row r="6" spans="1:4" x14ac:dyDescent="0.35">
      <c r="A6" t="s">
        <v>176</v>
      </c>
      <c r="B6" s="196">
        <v>2.381404380406758E-2</v>
      </c>
      <c r="C6" s="196">
        <v>1.2938808071782175E-2</v>
      </c>
      <c r="D6" s="196">
        <v>0</v>
      </c>
    </row>
    <row r="7" spans="1:4" x14ac:dyDescent="0.35">
      <c r="A7" t="s">
        <v>177</v>
      </c>
      <c r="B7" s="196">
        <v>2.0597797892021024E-2</v>
      </c>
      <c r="C7" s="196">
        <v>8.4516167979202753E-3</v>
      </c>
      <c r="D7" s="196">
        <v>8.3146764051555133E-3</v>
      </c>
    </row>
    <row r="8" spans="1:4" x14ac:dyDescent="0.35">
      <c r="A8" t="s">
        <v>178</v>
      </c>
      <c r="B8" s="196">
        <v>1.874951244687196E-3</v>
      </c>
      <c r="C8" s="196">
        <v>5.4802030201932268E-3</v>
      </c>
      <c r="D8" s="196">
        <v>7.0987863874568437E-3</v>
      </c>
    </row>
    <row r="9" spans="1:4" x14ac:dyDescent="0.35">
      <c r="A9" t="s">
        <v>179</v>
      </c>
      <c r="B9" s="196">
        <v>1.1285970377421611E-2</v>
      </c>
      <c r="C9" s="196">
        <v>1.1633493741570777E-2</v>
      </c>
      <c r="D9" s="196">
        <v>0</v>
      </c>
    </row>
    <row r="10" spans="1:4" x14ac:dyDescent="0.35">
      <c r="A10" t="s">
        <v>180</v>
      </c>
      <c r="B10" s="196">
        <v>2.0062708208711671E-2</v>
      </c>
      <c r="C10" s="196">
        <v>1.1931790237045438E-2</v>
      </c>
      <c r="D10" s="196">
        <v>0</v>
      </c>
    </row>
    <row r="11" spans="1:4" x14ac:dyDescent="0.35">
      <c r="A11" t="s">
        <v>181</v>
      </c>
      <c r="B11" s="196">
        <v>9.2497187209821544E-2</v>
      </c>
      <c r="C11" s="217">
        <v>5.6717850061603972E-2</v>
      </c>
      <c r="D11" s="196">
        <v>9.2135551885192974E-3</v>
      </c>
    </row>
    <row r="12" spans="1:4" x14ac:dyDescent="0.35">
      <c r="A12" t="s">
        <v>196</v>
      </c>
      <c r="B12" s="196">
        <v>1.2548455537039109E-2</v>
      </c>
      <c r="C12" s="196">
        <v>1.4697588244518398E-2</v>
      </c>
      <c r="D12" s="196">
        <v>2.4070774599855974E-3</v>
      </c>
    </row>
    <row r="13" spans="1:4" x14ac:dyDescent="0.35">
      <c r="A13" t="s">
        <v>182</v>
      </c>
      <c r="B13" s="196">
        <v>0</v>
      </c>
      <c r="C13" s="196">
        <v>1.2623928225748853E-2</v>
      </c>
      <c r="D13" s="196">
        <v>0</v>
      </c>
    </row>
    <row r="14" spans="1:4" x14ac:dyDescent="0.35">
      <c r="A14" t="s">
        <v>183</v>
      </c>
      <c r="B14" s="196">
        <v>5.5862072993830688E-3</v>
      </c>
      <c r="C14" s="196">
        <v>7.012902367903375E-3</v>
      </c>
      <c r="D14" s="217">
        <v>3.5623035323328209E-2</v>
      </c>
    </row>
    <row r="15" spans="1:4" x14ac:dyDescent="0.35">
      <c r="A15" t="s">
        <v>184</v>
      </c>
      <c r="B15" s="196">
        <v>8.7350937625307514E-3</v>
      </c>
      <c r="C15" s="196">
        <v>6.2923144412209602E-3</v>
      </c>
      <c r="D15" s="196">
        <v>2.4855359450867967E-3</v>
      </c>
    </row>
    <row r="16" spans="1:4" x14ac:dyDescent="0.35">
      <c r="A16" t="s">
        <v>185</v>
      </c>
      <c r="B16" s="196">
        <v>5.6484658817336731E-3</v>
      </c>
      <c r="C16" s="196">
        <v>5.6149215465163002E-3</v>
      </c>
      <c r="D16" s="196">
        <v>0</v>
      </c>
    </row>
    <row r="17" spans="1:4" x14ac:dyDescent="0.35">
      <c r="A17" t="s">
        <v>186</v>
      </c>
      <c r="B17" s="196">
        <v>2.5044356631547644E-2</v>
      </c>
      <c r="C17" s="196">
        <v>2.9950487663983224E-2</v>
      </c>
      <c r="D17" s="196">
        <v>1.2453618623395138E-3</v>
      </c>
    </row>
    <row r="18" spans="1:4" x14ac:dyDescent="0.35">
      <c r="A18" t="s">
        <v>187</v>
      </c>
      <c r="B18" s="196">
        <v>6.2698720522767872E-3</v>
      </c>
      <c r="C18" s="196">
        <v>1.88749196992994E-2</v>
      </c>
      <c r="D18" s="196">
        <v>1.1406999516446572E-2</v>
      </c>
    </row>
    <row r="19" spans="1:4" x14ac:dyDescent="0.35">
      <c r="A19" t="s">
        <v>188</v>
      </c>
      <c r="B19" s="196">
        <v>5.648526575513328E-3</v>
      </c>
      <c r="C19" s="196">
        <v>1.0451301804678367E-2</v>
      </c>
      <c r="D19" s="196">
        <v>7.2661809038743232E-3</v>
      </c>
    </row>
    <row r="20" spans="1:4" x14ac:dyDescent="0.35">
      <c r="A20" t="s">
        <v>189</v>
      </c>
      <c r="B20" s="196">
        <v>1.4431782491936091E-2</v>
      </c>
      <c r="C20" s="196">
        <v>6.3289313326316066E-3</v>
      </c>
      <c r="D20" s="196">
        <v>9.1375663272248338E-3</v>
      </c>
    </row>
    <row r="21" spans="1:4" x14ac:dyDescent="0.35">
      <c r="A21" t="s">
        <v>190</v>
      </c>
      <c r="B21" s="196">
        <v>2.5006296265294692E-3</v>
      </c>
      <c r="C21" s="196">
        <v>3.4762730914895943E-3</v>
      </c>
      <c r="D21" s="196">
        <v>0</v>
      </c>
    </row>
    <row r="22" spans="1:4" x14ac:dyDescent="0.35">
      <c r="A22" t="s">
        <v>191</v>
      </c>
      <c r="B22" s="196">
        <v>1.505905582722375E-2</v>
      </c>
      <c r="C22" s="196">
        <v>2.2067272015091743E-2</v>
      </c>
      <c r="D22" s="196">
        <v>1.2355365222027129E-3</v>
      </c>
    </row>
    <row r="23" spans="1:4" x14ac:dyDescent="0.35">
      <c r="A23" t="s">
        <v>192</v>
      </c>
      <c r="B23" s="196">
        <v>1.0041069851782771E-2</v>
      </c>
      <c r="C23" s="196">
        <v>8.4150062293903583E-3</v>
      </c>
      <c r="D23" s="196">
        <v>0</v>
      </c>
    </row>
    <row r="24" spans="1:4" x14ac:dyDescent="0.35">
      <c r="A24" t="s">
        <v>193</v>
      </c>
      <c r="B24" s="196">
        <v>1.0660474751642324E-2</v>
      </c>
      <c r="C24" s="196">
        <v>3.514031444389944E-3</v>
      </c>
      <c r="D24" s="196">
        <v>4.5687605162034019E-3</v>
      </c>
    </row>
    <row r="25" spans="1:4" x14ac:dyDescent="0.35">
      <c r="A25" t="s">
        <v>194</v>
      </c>
      <c r="B25" s="196">
        <v>1.1699512701667365E-2</v>
      </c>
      <c r="C25" s="196">
        <v>9.6041034629848233E-3</v>
      </c>
      <c r="D25" s="196">
        <v>1.2349310356167825E-2</v>
      </c>
    </row>
    <row r="26" spans="1:4" x14ac:dyDescent="0.35">
      <c r="A26" t="s">
        <v>195</v>
      </c>
      <c r="B26" s="146">
        <v>3.1382512747850765E-3</v>
      </c>
      <c r="C26" s="146">
        <v>6.3304439835237276E-3</v>
      </c>
      <c r="D26" s="146">
        <v>9.7074360551592867E-3</v>
      </c>
    </row>
    <row r="28" spans="1:4" x14ac:dyDescent="0.35">
      <c r="A28" t="s">
        <v>224</v>
      </c>
      <c r="B28" s="105">
        <f>MAX($C$4:$D$26)</f>
        <v>5.6717850061603972E-2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20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9.3476397989664492E-2</v>
      </c>
      <c r="C4" s="145">
        <v>7.187538409620145E-2</v>
      </c>
      <c r="D4" s="145">
        <v>4.1561558514016057E-2</v>
      </c>
    </row>
    <row r="5" spans="1:4" x14ac:dyDescent="0.35">
      <c r="A5" t="s">
        <v>175</v>
      </c>
      <c r="B5" s="145">
        <v>2.9661533407166325E-2</v>
      </c>
      <c r="C5" s="145">
        <v>3.8221377313038797E-2</v>
      </c>
      <c r="D5" s="145">
        <v>2.8977446238906846E-2</v>
      </c>
    </row>
    <row r="6" spans="1:4" x14ac:dyDescent="0.35">
      <c r="A6" t="s">
        <v>176</v>
      </c>
      <c r="B6" s="145">
        <v>3.2060117791370774E-2</v>
      </c>
      <c r="C6" s="145">
        <v>3.7160886119711259E-2</v>
      </c>
      <c r="D6" s="145">
        <v>3.7547284233863394E-2</v>
      </c>
    </row>
    <row r="7" spans="1:4" x14ac:dyDescent="0.35">
      <c r="A7" t="s">
        <v>177</v>
      </c>
      <c r="B7" s="145">
        <v>4.8204162475390583E-2</v>
      </c>
      <c r="C7" s="145">
        <v>9.5838897635827758E-2</v>
      </c>
      <c r="D7" s="145">
        <v>7.8301368377227398E-2</v>
      </c>
    </row>
    <row r="8" spans="1:4" x14ac:dyDescent="0.35">
      <c r="A8" t="s">
        <v>178</v>
      </c>
      <c r="B8" s="145">
        <v>9.403750911464058E-2</v>
      </c>
      <c r="C8" s="145">
        <v>7.0364905880772807E-2</v>
      </c>
      <c r="D8" s="145">
        <v>5.1033982429885036E-2</v>
      </c>
    </row>
    <row r="9" spans="1:4" x14ac:dyDescent="0.35">
      <c r="A9" t="s">
        <v>179</v>
      </c>
      <c r="B9" s="145">
        <v>2.7595777364636375E-2</v>
      </c>
      <c r="C9" s="145">
        <v>2.0396077186715312E-2</v>
      </c>
      <c r="D9" s="145">
        <v>2.8735087130479117E-2</v>
      </c>
    </row>
    <row r="10" spans="1:4" x14ac:dyDescent="0.35">
      <c r="A10" t="s">
        <v>180</v>
      </c>
      <c r="B10" s="145">
        <v>7.0442820832556527E-2</v>
      </c>
      <c r="C10" s="145">
        <v>8.4428764307941134E-2</v>
      </c>
      <c r="D10" s="145">
        <v>0.12275719979785166</v>
      </c>
    </row>
    <row r="11" spans="1:4" x14ac:dyDescent="0.35">
      <c r="A11" t="s">
        <v>181</v>
      </c>
      <c r="B11" s="145">
        <v>7.5947280383891577E-2</v>
      </c>
      <c r="C11" s="145">
        <v>9.0972322343152945E-2</v>
      </c>
      <c r="D11" s="145">
        <v>0.11575705297303733</v>
      </c>
    </row>
    <row r="12" spans="1:4" x14ac:dyDescent="0.35">
      <c r="A12" t="s">
        <v>182</v>
      </c>
      <c r="B12" s="145">
        <v>0.1022858410900738</v>
      </c>
      <c r="C12" s="145">
        <v>0.14675978665915482</v>
      </c>
      <c r="D12" s="145">
        <v>0.15514436750443808</v>
      </c>
    </row>
    <row r="13" spans="1:4" x14ac:dyDescent="0.35">
      <c r="A13" t="s">
        <v>183</v>
      </c>
      <c r="B13" s="145">
        <v>2.6710415302443558E-2</v>
      </c>
      <c r="C13" s="145">
        <v>2.896432824448841E-2</v>
      </c>
      <c r="D13" s="145">
        <v>6.9917300629351212E-2</v>
      </c>
    </row>
    <row r="14" spans="1:4" x14ac:dyDescent="0.35">
      <c r="A14" t="s">
        <v>184</v>
      </c>
      <c r="B14" s="145">
        <v>4.8080001956234117E-2</v>
      </c>
      <c r="C14" s="145">
        <v>3.415258468636162E-2</v>
      </c>
      <c r="D14" s="145">
        <v>2.6646830864670176E-2</v>
      </c>
    </row>
    <row r="15" spans="1:4" x14ac:dyDescent="0.35">
      <c r="A15" t="s">
        <v>185</v>
      </c>
      <c r="B15" s="145">
        <v>6.2699180336823507E-2</v>
      </c>
      <c r="C15" s="145">
        <v>0.11108894151673034</v>
      </c>
      <c r="D15" s="145">
        <v>0.1137937118330981</v>
      </c>
    </row>
    <row r="16" spans="1:4" x14ac:dyDescent="0.35">
      <c r="A16" t="s">
        <v>186</v>
      </c>
      <c r="B16" s="145">
        <v>0.14235924177965556</v>
      </c>
      <c r="C16" s="145">
        <v>0.14764012237025548</v>
      </c>
      <c r="D16" s="145">
        <v>0.15323858637674498</v>
      </c>
    </row>
    <row r="17" spans="1:4" x14ac:dyDescent="0.35">
      <c r="A17" t="s">
        <v>187</v>
      </c>
      <c r="B17" s="145">
        <v>0.1152882034385285</v>
      </c>
      <c r="C17" s="145">
        <v>0.10082412237948014</v>
      </c>
      <c r="D17" s="145">
        <v>8.6068968155050982E-2</v>
      </c>
    </row>
    <row r="18" spans="1:4" x14ac:dyDescent="0.35">
      <c r="A18" t="s">
        <v>188</v>
      </c>
      <c r="B18" s="145">
        <v>0.1676834989017334</v>
      </c>
      <c r="C18" s="145">
        <v>0.17448713943731059</v>
      </c>
      <c r="D18" s="145">
        <v>0.13129697141744093</v>
      </c>
    </row>
    <row r="19" spans="1:4" x14ac:dyDescent="0.35">
      <c r="A19" t="s">
        <v>189</v>
      </c>
      <c r="B19" s="145">
        <v>4.7432114764491384E-2</v>
      </c>
      <c r="C19" s="145">
        <v>3.166932069734614E-2</v>
      </c>
      <c r="D19" s="145">
        <v>7.6983569060349658E-2</v>
      </c>
    </row>
    <row r="20" spans="1:4" x14ac:dyDescent="0.35">
      <c r="A20" t="s">
        <v>190</v>
      </c>
      <c r="B20" s="145">
        <v>5.7058955601806419E-2</v>
      </c>
      <c r="C20" s="145">
        <v>3.2893988487526032E-2</v>
      </c>
      <c r="D20" s="145">
        <v>2.111743676265234E-2</v>
      </c>
    </row>
    <row r="21" spans="1:4" x14ac:dyDescent="0.35">
      <c r="A21" t="s">
        <v>191</v>
      </c>
      <c r="B21" s="145">
        <v>0.10754359224705486</v>
      </c>
      <c r="C21" s="145">
        <v>9.8565764607236692E-2</v>
      </c>
      <c r="D21" s="145">
        <v>0.1044337176294387</v>
      </c>
    </row>
    <row r="22" spans="1:4" x14ac:dyDescent="0.35">
      <c r="A22" t="s">
        <v>192</v>
      </c>
      <c r="B22" s="145">
        <v>2.8630127951677097E-2</v>
      </c>
      <c r="C22" s="145">
        <v>2.5853475895436281E-2</v>
      </c>
      <c r="D22" s="145">
        <v>2.4118758149262211E-2</v>
      </c>
    </row>
    <row r="23" spans="1:4" x14ac:dyDescent="0.35">
      <c r="A23" t="s">
        <v>193</v>
      </c>
      <c r="B23" s="145">
        <v>5.1566060779461541E-2</v>
      </c>
      <c r="C23" s="145">
        <v>3.0407029574560988E-2</v>
      </c>
      <c r="D23" s="145">
        <v>1.2868063392954746E-2</v>
      </c>
    </row>
    <row r="24" spans="1:4" x14ac:dyDescent="0.35">
      <c r="A24" t="s">
        <v>194</v>
      </c>
      <c r="B24" s="145">
        <v>7.6920687949651873E-2</v>
      </c>
      <c r="C24" s="145">
        <v>6.3213078401709172E-2</v>
      </c>
      <c r="D24" s="145">
        <v>4.1099225976834033E-2</v>
      </c>
    </row>
    <row r="25" spans="1:4" x14ac:dyDescent="0.35">
      <c r="A25" t="s">
        <v>195</v>
      </c>
      <c r="B25" s="145">
        <v>3.7968907516924652E-2</v>
      </c>
      <c r="C25" s="145">
        <v>1.6254433122107094E-2</v>
      </c>
      <c r="D25" s="145">
        <v>6.3324052904965905E-3</v>
      </c>
    </row>
    <row r="26" spans="1:4" x14ac:dyDescent="0.35">
      <c r="A26" t="s">
        <v>196</v>
      </c>
      <c r="B26" s="145">
        <v>0.13053356250451989</v>
      </c>
      <c r="C26" s="145">
        <v>0.12898734730121889</v>
      </c>
      <c r="D26" s="145">
        <v>0.10126685089617937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0.17448713943731059</v>
      </c>
      <c r="C28" s="145"/>
      <c r="D28" s="145"/>
    </row>
    <row r="29" spans="1:4" x14ac:dyDescent="0.35">
      <c r="A29" t="s">
        <v>226</v>
      </c>
      <c r="B29" s="145">
        <f>MIN($C$4:$D$26)</f>
        <v>6.3324052904965905E-3</v>
      </c>
      <c r="C29" s="145"/>
      <c r="D29" s="145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23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1.6347314684079866E-3</v>
      </c>
      <c r="C4" s="145">
        <v>9.3311301200792347E-4</v>
      </c>
      <c r="D4" s="145">
        <v>1.4051563069455383E-3</v>
      </c>
    </row>
    <row r="5" spans="1:4" x14ac:dyDescent="0.35">
      <c r="A5" t="s">
        <v>175</v>
      </c>
      <c r="B5" s="145">
        <v>1.026358563518741E-3</v>
      </c>
      <c r="C5" s="145">
        <v>3.8794748858157622E-4</v>
      </c>
      <c r="D5" s="145">
        <v>2.888593693980388E-3</v>
      </c>
    </row>
    <row r="6" spans="1:4" x14ac:dyDescent="0.35">
      <c r="A6" t="s">
        <v>176</v>
      </c>
      <c r="B6" s="145">
        <v>6.4299617719084366E-4</v>
      </c>
      <c r="C6" s="145">
        <v>2.2212316372131071E-3</v>
      </c>
      <c r="D6" s="145">
        <v>2.6393644829216024E-3</v>
      </c>
    </row>
    <row r="7" spans="1:4" x14ac:dyDescent="0.35">
      <c r="A7" t="s">
        <v>177</v>
      </c>
      <c r="B7" s="145">
        <v>2.3612521768555023E-3</v>
      </c>
      <c r="C7" s="145">
        <v>4.7866986554218424E-4</v>
      </c>
      <c r="D7" s="145">
        <v>1.7731277795810158E-3</v>
      </c>
    </row>
    <row r="8" spans="1:4" x14ac:dyDescent="0.35">
      <c r="A8" t="s">
        <v>178</v>
      </c>
      <c r="B8" s="145">
        <v>3.880902918227297E-3</v>
      </c>
      <c r="C8" s="145">
        <v>1.1319422588111131E-3</v>
      </c>
      <c r="D8" s="145">
        <v>1.1736250349053405E-3</v>
      </c>
    </row>
    <row r="9" spans="1:4" x14ac:dyDescent="0.35">
      <c r="A9" t="s">
        <v>179</v>
      </c>
      <c r="B9" s="145">
        <v>0</v>
      </c>
      <c r="C9" s="145">
        <v>2.2762890684686053E-4</v>
      </c>
      <c r="D9" s="145">
        <v>1.3188928507493901E-3</v>
      </c>
    </row>
    <row r="10" spans="1:4" x14ac:dyDescent="0.35">
      <c r="A10" t="s">
        <v>180</v>
      </c>
      <c r="B10" s="145">
        <v>5.1999999999999998E-3</v>
      </c>
      <c r="C10" s="145">
        <v>3.2000000000000002E-3</v>
      </c>
      <c r="D10" s="218">
        <v>4.4030664686835041E-3</v>
      </c>
    </row>
    <row r="11" spans="1:4" x14ac:dyDescent="0.35">
      <c r="A11" t="s">
        <v>181</v>
      </c>
      <c r="B11" s="145">
        <v>1.1468957267590236E-3</v>
      </c>
      <c r="C11" s="145">
        <v>5.2262849119670812E-4</v>
      </c>
      <c r="D11" s="145">
        <v>0</v>
      </c>
    </row>
    <row r="12" spans="1:4" x14ac:dyDescent="0.35">
      <c r="A12" t="s">
        <v>182</v>
      </c>
      <c r="B12" s="145">
        <v>5.9693659523410751E-4</v>
      </c>
      <c r="C12" s="145">
        <v>9.903760660868381E-4</v>
      </c>
      <c r="D12" s="145">
        <v>0</v>
      </c>
    </row>
    <row r="13" spans="1:4" x14ac:dyDescent="0.35">
      <c r="A13" t="s">
        <v>183</v>
      </c>
      <c r="B13" s="145">
        <v>2.0438831396489337E-3</v>
      </c>
      <c r="C13" s="145">
        <v>8.6085208609584839E-4</v>
      </c>
      <c r="D13" s="145">
        <v>1.5917056658160563E-3</v>
      </c>
    </row>
    <row r="14" spans="1:4" x14ac:dyDescent="0.35">
      <c r="A14" t="s">
        <v>184</v>
      </c>
      <c r="B14" s="145">
        <v>6.2664771357795902E-4</v>
      </c>
      <c r="C14" s="145">
        <v>0</v>
      </c>
      <c r="D14" s="145">
        <v>0</v>
      </c>
    </row>
    <row r="15" spans="1:4" x14ac:dyDescent="0.35">
      <c r="A15" t="s">
        <v>185</v>
      </c>
      <c r="B15" s="145">
        <v>9.3506519194112934E-4</v>
      </c>
      <c r="C15" s="145">
        <v>2.3514185005808611E-3</v>
      </c>
      <c r="D15" s="145">
        <v>7.8049320732387654E-4</v>
      </c>
    </row>
    <row r="16" spans="1:4" x14ac:dyDescent="0.35">
      <c r="A16" t="s">
        <v>186</v>
      </c>
      <c r="B16" s="145">
        <v>4.0426616691309333E-3</v>
      </c>
      <c r="C16" s="145">
        <v>1.5139231190446423E-3</v>
      </c>
      <c r="D16" s="145">
        <v>2.0686544910999234E-3</v>
      </c>
    </row>
    <row r="17" spans="1:4" x14ac:dyDescent="0.35">
      <c r="A17" t="s">
        <v>187</v>
      </c>
      <c r="B17" s="145">
        <v>2.1996087392018214E-2</v>
      </c>
      <c r="C17" s="145">
        <v>2.5401255209633452E-3</v>
      </c>
      <c r="D17" s="145">
        <v>3.1529689120263021E-3</v>
      </c>
    </row>
    <row r="18" spans="1:4" x14ac:dyDescent="0.35">
      <c r="A18" t="s">
        <v>188</v>
      </c>
      <c r="B18" s="145">
        <v>5.1785840021079275E-3</v>
      </c>
      <c r="C18" s="145">
        <v>3.6052093995765102E-3</v>
      </c>
      <c r="D18" s="145">
        <v>2.4751086139381548E-3</v>
      </c>
    </row>
    <row r="19" spans="1:4" x14ac:dyDescent="0.35">
      <c r="A19" t="s">
        <v>189</v>
      </c>
      <c r="B19" s="145">
        <v>0</v>
      </c>
      <c r="C19" s="145">
        <v>8.8128204936408969E-4</v>
      </c>
      <c r="D19" s="145">
        <v>2.8777115652761959E-3</v>
      </c>
    </row>
    <row r="20" spans="1:4" x14ac:dyDescent="0.35">
      <c r="A20" t="s">
        <v>190</v>
      </c>
      <c r="B20" s="145">
        <v>2.0459284037649015E-3</v>
      </c>
      <c r="C20" s="145">
        <v>1.1280231640243552E-3</v>
      </c>
      <c r="D20" s="145">
        <v>0</v>
      </c>
    </row>
    <row r="21" spans="1:4" x14ac:dyDescent="0.35">
      <c r="A21" t="s">
        <v>191</v>
      </c>
      <c r="B21" s="145">
        <v>4.182034719672976E-3</v>
      </c>
      <c r="C21" s="145">
        <v>1.7672089455108052E-3</v>
      </c>
      <c r="D21" s="145">
        <v>1.8078072754305916E-3</v>
      </c>
    </row>
    <row r="22" spans="1:4" x14ac:dyDescent="0.35">
      <c r="A22" t="s">
        <v>192</v>
      </c>
      <c r="B22" s="145">
        <v>8.2000840800583261E-3</v>
      </c>
      <c r="C22" s="145">
        <v>3.5620643142022838E-3</v>
      </c>
      <c r="D22" s="145">
        <v>3.0961838860846104E-3</v>
      </c>
    </row>
    <row r="23" spans="1:4" x14ac:dyDescent="0.35">
      <c r="A23" t="s">
        <v>193</v>
      </c>
      <c r="B23" s="145">
        <v>9.2657870976966107E-4</v>
      </c>
      <c r="C23" s="145">
        <v>1.4734829290873218E-3</v>
      </c>
      <c r="D23" s="145">
        <v>3.1682825283083399E-3</v>
      </c>
    </row>
    <row r="24" spans="1:4" x14ac:dyDescent="0.35">
      <c r="A24" t="s">
        <v>194</v>
      </c>
      <c r="B24" s="145">
        <v>1.6016362108165717E-3</v>
      </c>
      <c r="C24" s="145">
        <v>1.2126676453837856E-3</v>
      </c>
      <c r="D24" s="145">
        <v>1.0504103021246733E-3</v>
      </c>
    </row>
    <row r="25" spans="1:4" x14ac:dyDescent="0.35">
      <c r="A25" t="s">
        <v>195</v>
      </c>
      <c r="B25" s="145">
        <v>6.9806735158018155E-4</v>
      </c>
      <c r="C25" s="145">
        <v>5.6746112677433008E-4</v>
      </c>
      <c r="D25" s="145">
        <v>1.773010274525096E-4</v>
      </c>
    </row>
    <row r="26" spans="1:4" x14ac:dyDescent="0.35">
      <c r="A26" t="s">
        <v>196</v>
      </c>
      <c r="B26" s="145">
        <v>3.9710208738991167E-3</v>
      </c>
      <c r="C26" s="145">
        <v>2.7978078469083202E-3</v>
      </c>
      <c r="D26" s="145">
        <v>2.6279494697217395E-3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4.4030664686835041E-3</v>
      </c>
      <c r="C28" s="145"/>
      <c r="D28" s="145"/>
    </row>
    <row r="29" spans="1:4" x14ac:dyDescent="0.35">
      <c r="A29" t="s">
        <v>226</v>
      </c>
      <c r="B29" s="145">
        <f>MIN($C$4:$D$26)</f>
        <v>0</v>
      </c>
      <c r="C29" s="145"/>
      <c r="D29" s="145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25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s="146" t="s">
        <v>174</v>
      </c>
      <c r="B4" s="146"/>
      <c r="C4" s="146">
        <v>0.97640457820961812</v>
      </c>
      <c r="D4" s="146">
        <v>0.9536986338872615</v>
      </c>
    </row>
    <row r="5" spans="1:4" x14ac:dyDescent="0.35">
      <c r="A5" s="146" t="s">
        <v>175</v>
      </c>
      <c r="B5" s="146"/>
      <c r="C5" s="146">
        <v>0.87023099498248602</v>
      </c>
      <c r="D5" s="146">
        <v>0.87357410772978616</v>
      </c>
    </row>
    <row r="6" spans="1:4" x14ac:dyDescent="0.35">
      <c r="A6" s="146" t="s">
        <v>176</v>
      </c>
      <c r="B6" s="146"/>
      <c r="C6" s="146">
        <v>0.82647527910685803</v>
      </c>
      <c r="D6" s="146">
        <v>0.83236753891328641</v>
      </c>
    </row>
    <row r="7" spans="1:4" x14ac:dyDescent="0.35">
      <c r="A7" s="146" t="s">
        <v>177</v>
      </c>
      <c r="B7" s="146"/>
      <c r="C7" s="146">
        <v>0.87300104412815305</v>
      </c>
      <c r="D7" s="146">
        <v>0.87292562289095366</v>
      </c>
    </row>
    <row r="8" spans="1:4" x14ac:dyDescent="0.35">
      <c r="A8" s="146" t="s">
        <v>178</v>
      </c>
      <c r="B8" s="146"/>
      <c r="C8" s="146">
        <v>0.91760521636040304</v>
      </c>
      <c r="D8" s="146">
        <v>0.91700598802395206</v>
      </c>
    </row>
    <row r="9" spans="1:4" x14ac:dyDescent="0.35">
      <c r="A9" s="146" t="s">
        <v>179</v>
      </c>
      <c r="B9" s="146"/>
      <c r="C9" s="146">
        <v>0.887719636995559</v>
      </c>
      <c r="D9" s="146">
        <v>0.88710055473083838</v>
      </c>
    </row>
    <row r="10" spans="1:4" x14ac:dyDescent="0.35">
      <c r="A10" s="146" t="s">
        <v>180</v>
      </c>
      <c r="B10" s="146"/>
      <c r="C10" s="146">
        <v>0.91398524564432582</v>
      </c>
      <c r="D10" s="146">
        <v>0.88394150968251872</v>
      </c>
    </row>
    <row r="11" spans="1:4" x14ac:dyDescent="0.35">
      <c r="A11" s="146" t="s">
        <v>181</v>
      </c>
      <c r="B11" s="146"/>
      <c r="C11" s="146">
        <v>0.87562459206116749</v>
      </c>
      <c r="D11" s="146">
        <v>0.8803137040330119</v>
      </c>
    </row>
    <row r="12" spans="1:4" x14ac:dyDescent="0.35">
      <c r="A12" s="146" t="s">
        <v>196</v>
      </c>
      <c r="B12" s="146"/>
      <c r="C12" s="146">
        <v>0.90559120073327226</v>
      </c>
      <c r="D12" s="146">
        <v>0.88051750380517502</v>
      </c>
    </row>
    <row r="13" spans="1:4" x14ac:dyDescent="0.35">
      <c r="A13" s="146" t="s">
        <v>182</v>
      </c>
      <c r="B13" s="146"/>
      <c r="C13" s="146">
        <v>0.85489072017198142</v>
      </c>
      <c r="D13" s="146">
        <v>0.85049627791563276</v>
      </c>
    </row>
    <row r="14" spans="1:4" x14ac:dyDescent="0.35">
      <c r="A14" s="146" t="s">
        <v>183</v>
      </c>
      <c r="B14" s="146"/>
      <c r="C14" s="146">
        <v>0.86121103117505993</v>
      </c>
      <c r="D14" s="146">
        <v>0.90085158150851585</v>
      </c>
    </row>
    <row r="15" spans="1:4" x14ac:dyDescent="0.35">
      <c r="A15" s="146" t="s">
        <v>184</v>
      </c>
      <c r="B15" s="146"/>
      <c r="C15" s="146">
        <v>0.86048588781707758</v>
      </c>
      <c r="D15" s="146">
        <v>0.87327222464717014</v>
      </c>
    </row>
    <row r="16" spans="1:4" x14ac:dyDescent="0.35">
      <c r="A16" s="146" t="s">
        <v>185</v>
      </c>
      <c r="B16" s="146"/>
      <c r="C16" s="146">
        <v>0.84390983140746356</v>
      </c>
      <c r="D16" s="146">
        <v>0.85137584445542924</v>
      </c>
    </row>
    <row r="17" spans="1:4" x14ac:dyDescent="0.35">
      <c r="A17" s="146" t="s">
        <v>186</v>
      </c>
      <c r="B17" s="146"/>
      <c r="C17" s="146">
        <v>0.87574931880108997</v>
      </c>
      <c r="D17" s="146">
        <v>0.89707865168539325</v>
      </c>
    </row>
    <row r="18" spans="1:4" x14ac:dyDescent="0.35">
      <c r="A18" s="146" t="s">
        <v>187</v>
      </c>
      <c r="B18" s="146"/>
      <c r="C18" s="146">
        <v>0.85</v>
      </c>
      <c r="D18" s="146">
        <v>0.878682842287695</v>
      </c>
    </row>
    <row r="19" spans="1:4" x14ac:dyDescent="0.35">
      <c r="A19" s="146" t="s">
        <v>188</v>
      </c>
      <c r="B19" s="146"/>
      <c r="C19" s="146">
        <v>0.94398472310630177</v>
      </c>
      <c r="D19" s="146">
        <v>0.92965367965367962</v>
      </c>
    </row>
    <row r="20" spans="1:4" x14ac:dyDescent="0.35">
      <c r="A20" s="146" t="s">
        <v>189</v>
      </c>
      <c r="B20" s="146"/>
      <c r="C20" s="146">
        <v>0.81811460258780033</v>
      </c>
      <c r="D20" s="146">
        <v>0.81067180970748953</v>
      </c>
    </row>
    <row r="21" spans="1:4" x14ac:dyDescent="0.35">
      <c r="A21" s="146" t="s">
        <v>190</v>
      </c>
      <c r="B21" s="146"/>
      <c r="C21" s="146">
        <v>0.88427299703264095</v>
      </c>
      <c r="D21" s="146">
        <v>0.8936170212765957</v>
      </c>
    </row>
    <row r="22" spans="1:4" x14ac:dyDescent="0.35">
      <c r="A22" s="146" t="s">
        <v>191</v>
      </c>
      <c r="B22" s="146"/>
      <c r="C22" s="146">
        <v>0.87637564196625095</v>
      </c>
      <c r="D22" s="146">
        <v>0.85924369747899154</v>
      </c>
    </row>
    <row r="23" spans="1:4" x14ac:dyDescent="0.35">
      <c r="A23" s="146" t="s">
        <v>192</v>
      </c>
      <c r="B23" s="146"/>
      <c r="C23" s="146">
        <v>0.75749999999999995</v>
      </c>
      <c r="D23" s="146">
        <v>0.80309734513274333</v>
      </c>
    </row>
    <row r="24" spans="1:4" x14ac:dyDescent="0.35">
      <c r="A24" s="146" t="s">
        <v>193</v>
      </c>
      <c r="B24" s="146"/>
      <c r="C24" s="146">
        <v>0.85722176194421429</v>
      </c>
      <c r="D24" s="146">
        <v>0.88214745357602498</v>
      </c>
    </row>
    <row r="25" spans="1:4" x14ac:dyDescent="0.35">
      <c r="A25" s="146" t="s">
        <v>194</v>
      </c>
      <c r="B25" s="146"/>
      <c r="C25" s="146">
        <v>0.8582786035257518</v>
      </c>
      <c r="D25" s="146">
        <v>0.86096104634631787</v>
      </c>
    </row>
    <row r="26" spans="1:4" x14ac:dyDescent="0.35">
      <c r="A26" s="146" t="s">
        <v>195</v>
      </c>
      <c r="B26" s="146"/>
      <c r="C26" s="146">
        <v>0.82795067527891952</v>
      </c>
      <c r="D26" s="146">
        <v>0.78476821192052981</v>
      </c>
    </row>
    <row r="28" spans="1:4" x14ac:dyDescent="0.35">
      <c r="A28" t="s">
        <v>224</v>
      </c>
      <c r="B28" s="105">
        <f>MAX($C$4:$D$26)</f>
        <v>0.97640457820961812</v>
      </c>
    </row>
    <row r="29" spans="1:4" x14ac:dyDescent="0.35">
      <c r="A29" t="s">
        <v>226</v>
      </c>
      <c r="B29" s="105">
        <f>MIN($C$4:$D$26)</f>
        <v>0.75749999999999995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31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0.30661485782327547</v>
      </c>
      <c r="C4" s="145">
        <v>0.31557700202324435</v>
      </c>
      <c r="D4" s="145">
        <v>0.32065168793159871</v>
      </c>
    </row>
    <row r="5" spans="1:4" x14ac:dyDescent="0.35">
      <c r="A5" t="s">
        <v>175</v>
      </c>
      <c r="B5" s="145">
        <v>0.26283253484840763</v>
      </c>
      <c r="C5" s="145">
        <v>0.25908241494471801</v>
      </c>
      <c r="D5" s="145">
        <v>0.26965409148094871</v>
      </c>
    </row>
    <row r="6" spans="1:4" x14ac:dyDescent="0.35">
      <c r="A6" t="s">
        <v>176</v>
      </c>
      <c r="B6" s="145">
        <v>0.24022947363339933</v>
      </c>
      <c r="C6" s="145">
        <v>0.28955982902814198</v>
      </c>
      <c r="D6" s="145">
        <v>0.29043942451585902</v>
      </c>
    </row>
    <row r="7" spans="1:4" x14ac:dyDescent="0.35">
      <c r="A7" t="s">
        <v>177</v>
      </c>
      <c r="B7" s="145">
        <v>0.29641304851309641</v>
      </c>
      <c r="C7" s="145">
        <v>0.28415917032565752</v>
      </c>
      <c r="D7" s="145">
        <v>0.28389601443159435</v>
      </c>
    </row>
    <row r="8" spans="1:4" x14ac:dyDescent="0.35">
      <c r="A8" t="s">
        <v>178</v>
      </c>
      <c r="B8" s="145">
        <v>0.31896741832566927</v>
      </c>
      <c r="C8" s="145">
        <v>0.3279096631636359</v>
      </c>
      <c r="D8" s="145">
        <v>0.33180782568783473</v>
      </c>
    </row>
    <row r="9" spans="1:4" x14ac:dyDescent="0.35">
      <c r="A9" t="s">
        <v>179</v>
      </c>
      <c r="B9" s="145">
        <v>0.24394725842298165</v>
      </c>
      <c r="C9" s="145">
        <v>0.24802607322127382</v>
      </c>
      <c r="D9" s="145">
        <v>0.2626467484686969</v>
      </c>
    </row>
    <row r="10" spans="1:4" x14ac:dyDescent="0.35">
      <c r="A10" t="s">
        <v>180</v>
      </c>
      <c r="B10" s="145">
        <v>0.19800925688746424</v>
      </c>
      <c r="C10" s="145">
        <v>0.1934006770698822</v>
      </c>
      <c r="D10" s="145">
        <v>0.21066823676658647</v>
      </c>
    </row>
    <row r="11" spans="1:4" x14ac:dyDescent="0.35">
      <c r="A11" t="s">
        <v>181</v>
      </c>
      <c r="B11" s="145">
        <v>0.38347692766831459</v>
      </c>
      <c r="C11" s="145">
        <v>0.38800955647193075</v>
      </c>
      <c r="D11" s="145">
        <v>0.38321669507598494</v>
      </c>
    </row>
    <row r="12" spans="1:4" x14ac:dyDescent="0.35">
      <c r="A12" t="s">
        <v>182</v>
      </c>
      <c r="B12" s="145">
        <v>0.2524995818627831</v>
      </c>
      <c r="C12" s="145">
        <v>0.26149650031148075</v>
      </c>
      <c r="D12" s="145">
        <v>0.28814941093976787</v>
      </c>
    </row>
    <row r="13" spans="1:4" x14ac:dyDescent="0.35">
      <c r="A13" t="s">
        <v>183</v>
      </c>
      <c r="B13" s="145">
        <v>0.24793504198446989</v>
      </c>
      <c r="C13" s="145">
        <v>0.28273658489468201</v>
      </c>
      <c r="D13" s="145">
        <v>0.2216031276015111</v>
      </c>
    </row>
    <row r="14" spans="1:4" x14ac:dyDescent="0.35">
      <c r="A14" t="s">
        <v>184</v>
      </c>
      <c r="B14" s="145">
        <v>0.30009476631884419</v>
      </c>
      <c r="C14" s="145">
        <v>0.29907414576543179</v>
      </c>
      <c r="D14" s="145">
        <v>0.31012871310059087</v>
      </c>
    </row>
    <row r="15" spans="1:4" x14ac:dyDescent="0.35">
      <c r="A15" t="s">
        <v>185</v>
      </c>
      <c r="B15" s="145">
        <v>0.27572994881259033</v>
      </c>
      <c r="C15" s="145">
        <v>0.24440292849131859</v>
      </c>
      <c r="D15" s="145">
        <v>0.24185266437563582</v>
      </c>
    </row>
    <row r="16" spans="1:4" x14ac:dyDescent="0.35">
      <c r="A16" t="s">
        <v>186</v>
      </c>
      <c r="B16" s="145">
        <v>0.38247043352870297</v>
      </c>
      <c r="C16" s="145">
        <v>0.39677545146060172</v>
      </c>
      <c r="D16" s="145">
        <v>0.40133138954884406</v>
      </c>
    </row>
    <row r="17" spans="1:4" x14ac:dyDescent="0.35">
      <c r="A17" t="s">
        <v>187</v>
      </c>
      <c r="B17" s="145">
        <v>0.223209839763369</v>
      </c>
      <c r="C17" s="145">
        <v>0.22329805069275396</v>
      </c>
      <c r="D17" s="145">
        <v>0.23262876349221864</v>
      </c>
    </row>
    <row r="18" spans="1:4" x14ac:dyDescent="0.35">
      <c r="A18" t="s">
        <v>188</v>
      </c>
      <c r="B18" s="145">
        <v>0.33243389135029494</v>
      </c>
      <c r="C18" s="145">
        <v>0.33410943099713908</v>
      </c>
      <c r="D18" s="145">
        <v>0.34929517297620294</v>
      </c>
    </row>
    <row r="19" spans="1:4" x14ac:dyDescent="0.35">
      <c r="A19" t="s">
        <v>189</v>
      </c>
      <c r="B19" s="145">
        <v>0.26754648260809932</v>
      </c>
      <c r="C19" s="145">
        <v>0.22129125596394777</v>
      </c>
      <c r="D19" s="145">
        <v>0.26171269338456365</v>
      </c>
    </row>
    <row r="20" spans="1:4" x14ac:dyDescent="0.35">
      <c r="A20" t="s">
        <v>190</v>
      </c>
      <c r="B20" s="145">
        <v>0.27196782913389178</v>
      </c>
      <c r="C20" s="145">
        <v>0.27931897793317051</v>
      </c>
      <c r="D20" s="145">
        <v>0.30502879827077278</v>
      </c>
    </row>
    <row r="21" spans="1:4" x14ac:dyDescent="0.35">
      <c r="A21" t="s">
        <v>191</v>
      </c>
      <c r="B21" s="145">
        <v>0.26196273875899539</v>
      </c>
      <c r="C21" s="145">
        <v>0.25780220954141309</v>
      </c>
      <c r="D21" s="145">
        <v>0.24485276268728709</v>
      </c>
    </row>
    <row r="22" spans="1:4" x14ac:dyDescent="0.35">
      <c r="A22" t="s">
        <v>192</v>
      </c>
      <c r="B22" s="145">
        <v>0.27757754409717489</v>
      </c>
      <c r="C22" s="145">
        <v>0.30304056513748306</v>
      </c>
      <c r="D22" s="145">
        <v>0.30917576010757408</v>
      </c>
    </row>
    <row r="23" spans="1:4" x14ac:dyDescent="0.35">
      <c r="A23" t="s">
        <v>193</v>
      </c>
      <c r="B23" s="145">
        <v>0.2533240802512946</v>
      </c>
      <c r="C23" s="145">
        <v>0.23540077288534841</v>
      </c>
      <c r="D23" s="145">
        <v>0.24743315182216724</v>
      </c>
    </row>
    <row r="24" spans="1:4" x14ac:dyDescent="0.35">
      <c r="A24" t="s">
        <v>194</v>
      </c>
      <c r="B24" s="145">
        <v>0.25314897645366075</v>
      </c>
      <c r="C24" s="145">
        <v>0.24891733843239897</v>
      </c>
      <c r="D24" s="145">
        <v>0.28548030093308857</v>
      </c>
    </row>
    <row r="25" spans="1:4" x14ac:dyDescent="0.35">
      <c r="A25" t="s">
        <v>195</v>
      </c>
      <c r="B25" s="145">
        <v>0.24112712877365752</v>
      </c>
      <c r="C25" s="145">
        <v>0.2497850908217715</v>
      </c>
      <c r="D25" s="145">
        <v>0.26236778156973856</v>
      </c>
    </row>
    <row r="26" spans="1:4" x14ac:dyDescent="0.35">
      <c r="A26" t="s">
        <v>196</v>
      </c>
      <c r="B26" s="145">
        <v>0.33513895465845861</v>
      </c>
      <c r="C26" s="145">
        <v>0.33146368985611468</v>
      </c>
      <c r="D26" s="145">
        <v>0.31026328187694452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0.40133138954884406</v>
      </c>
      <c r="C28" s="145"/>
      <c r="D28" s="145"/>
    </row>
    <row r="29" spans="1:4" x14ac:dyDescent="0.35">
      <c r="A29" t="s">
        <v>226</v>
      </c>
      <c r="B29" s="145">
        <f>MIN($C$4:$D$26)</f>
        <v>0.1934006770698822</v>
      </c>
      <c r="C29" s="145"/>
      <c r="D29" s="145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  <col min="3" max="4" width="15.1796875" customWidth="1"/>
  </cols>
  <sheetData>
    <row r="1" spans="1:4" x14ac:dyDescent="0.35">
      <c r="A1" s="1" t="s">
        <v>33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186</v>
      </c>
      <c r="B4" s="196">
        <v>0.7712</v>
      </c>
      <c r="C4" s="217">
        <v>0.58591089653153805</v>
      </c>
      <c r="D4" s="217">
        <v>0.57045654419168712</v>
      </c>
    </row>
    <row r="5" spans="1:4" x14ac:dyDescent="0.35">
      <c r="A5" t="s">
        <v>188</v>
      </c>
      <c r="B5" s="146">
        <v>0.50201370046357696</v>
      </c>
      <c r="C5" s="196">
        <v>0.48087711595687593</v>
      </c>
      <c r="D5" s="196">
        <v>0.46374627907831389</v>
      </c>
    </row>
    <row r="6" spans="1:4" x14ac:dyDescent="0.35">
      <c r="A6" t="s">
        <v>190</v>
      </c>
      <c r="B6" s="146">
        <v>0.44101763456271914</v>
      </c>
      <c r="C6" s="146">
        <v>0.43752040790696506</v>
      </c>
      <c r="D6" s="146">
        <v>0.44152061219451988</v>
      </c>
    </row>
    <row r="7" spans="1:4" x14ac:dyDescent="0.35">
      <c r="A7" t="s">
        <v>181</v>
      </c>
      <c r="B7" s="146">
        <v>0.37582478308204942</v>
      </c>
      <c r="C7" s="146">
        <v>0.38679320549279705</v>
      </c>
      <c r="D7" s="146">
        <v>0.39785533558584324</v>
      </c>
    </row>
    <row r="8" spans="1:4" x14ac:dyDescent="0.35">
      <c r="A8" t="s">
        <v>194</v>
      </c>
      <c r="B8" s="146">
        <v>0.39221862513489075</v>
      </c>
      <c r="C8" s="146">
        <v>0.38360258003432157</v>
      </c>
      <c r="D8" s="146">
        <v>0.37580451127819547</v>
      </c>
    </row>
    <row r="9" spans="1:4" x14ac:dyDescent="0.35">
      <c r="A9" t="s">
        <v>196</v>
      </c>
      <c r="B9" s="146">
        <v>0.3749923087966856</v>
      </c>
      <c r="C9" s="146">
        <v>0.36418240651717687</v>
      </c>
      <c r="D9" s="146">
        <v>0.37089054695174201</v>
      </c>
    </row>
    <row r="10" spans="1:4" x14ac:dyDescent="0.35">
      <c r="A10" t="s">
        <v>191</v>
      </c>
      <c r="B10" s="146">
        <v>0.30435067487878392</v>
      </c>
      <c r="C10" s="146">
        <v>0.29186436629352558</v>
      </c>
      <c r="D10" s="146">
        <v>0.29112679252623275</v>
      </c>
    </row>
    <row r="11" spans="1:4" x14ac:dyDescent="0.35">
      <c r="A11" t="s">
        <v>178</v>
      </c>
      <c r="B11" s="146">
        <v>0.32100313479623827</v>
      </c>
      <c r="C11" s="146">
        <v>0.29780162305343255</v>
      </c>
      <c r="D11" s="146">
        <v>0.28935840180002048</v>
      </c>
    </row>
    <row r="12" spans="1:4" x14ac:dyDescent="0.35">
      <c r="A12" t="s">
        <v>182</v>
      </c>
      <c r="B12" s="146">
        <v>0.29313742664447756</v>
      </c>
      <c r="C12" s="146">
        <v>0.27592386692805104</v>
      </c>
      <c r="D12" s="146">
        <v>0.27275467592047992</v>
      </c>
    </row>
    <row r="13" spans="1:4" x14ac:dyDescent="0.35">
      <c r="A13" t="s">
        <v>177</v>
      </c>
      <c r="B13" s="146">
        <v>0.27637538235349085</v>
      </c>
      <c r="C13" s="146">
        <v>0.26470404556411825</v>
      </c>
      <c r="D13" s="146">
        <v>0.2675404852896382</v>
      </c>
    </row>
    <row r="14" spans="1:4" x14ac:dyDescent="0.35">
      <c r="A14" t="s">
        <v>195</v>
      </c>
      <c r="B14" s="146">
        <v>0.29136363636363638</v>
      </c>
      <c r="C14" s="146">
        <v>0.28417728628664862</v>
      </c>
      <c r="D14" s="146">
        <v>0.26621071768678034</v>
      </c>
    </row>
    <row r="15" spans="1:4" x14ac:dyDescent="0.35">
      <c r="A15" t="s">
        <v>183</v>
      </c>
      <c r="B15" s="146">
        <v>0.28207430858917182</v>
      </c>
      <c r="C15" s="146">
        <v>0.28310914302179219</v>
      </c>
      <c r="D15" s="146">
        <v>0.26484664899659222</v>
      </c>
    </row>
    <row r="16" spans="1:4" x14ac:dyDescent="0.35">
      <c r="A16" t="s">
        <v>193</v>
      </c>
      <c r="B16" s="146">
        <v>0.27840398312703135</v>
      </c>
      <c r="C16" s="146">
        <v>0.27101611428727368</v>
      </c>
      <c r="D16" s="146">
        <v>0.26382446412874433</v>
      </c>
    </row>
    <row r="17" spans="1:4" x14ac:dyDescent="0.35">
      <c r="A17" t="s">
        <v>184</v>
      </c>
      <c r="B17" s="146">
        <v>0.24051889133054513</v>
      </c>
      <c r="C17" s="146">
        <v>0.25634383826371338</v>
      </c>
      <c r="D17" s="146">
        <v>0.25678693104767847</v>
      </c>
    </row>
    <row r="18" spans="1:4" x14ac:dyDescent="0.35">
      <c r="A18" t="s">
        <v>179</v>
      </c>
      <c r="B18" s="146">
        <v>0.26235585326654387</v>
      </c>
      <c r="C18" s="146">
        <v>0.25198519935143227</v>
      </c>
      <c r="D18" s="146">
        <v>0.25234674646708533</v>
      </c>
    </row>
    <row r="19" spans="1:4" x14ac:dyDescent="0.35">
      <c r="A19" t="s">
        <v>176</v>
      </c>
      <c r="B19" s="146">
        <v>0.25040432905697085</v>
      </c>
      <c r="C19" s="146">
        <v>0.24831885427647124</v>
      </c>
      <c r="D19" s="146">
        <v>0.25090872374798062</v>
      </c>
    </row>
    <row r="20" spans="1:4" x14ac:dyDescent="0.35">
      <c r="A20" t="s">
        <v>174</v>
      </c>
      <c r="B20" s="146">
        <v>0.27063100113828287</v>
      </c>
      <c r="C20" s="146">
        <v>0.25447106836916117</v>
      </c>
      <c r="D20" s="146">
        <v>0.24905025113821744</v>
      </c>
    </row>
    <row r="21" spans="1:4" x14ac:dyDescent="0.35">
      <c r="A21" t="s">
        <v>187</v>
      </c>
      <c r="B21" s="146">
        <v>0.24824865126016588</v>
      </c>
      <c r="C21" s="146">
        <v>0.24946004319654427</v>
      </c>
      <c r="D21" s="146">
        <v>0.24167745791413486</v>
      </c>
    </row>
    <row r="22" spans="1:4" x14ac:dyDescent="0.35">
      <c r="A22" t="s">
        <v>192</v>
      </c>
      <c r="B22" s="146">
        <v>0.21243357772247259</v>
      </c>
      <c r="C22" s="146">
        <v>0.22505457708911247</v>
      </c>
      <c r="D22" s="146">
        <v>0.22775062696932674</v>
      </c>
    </row>
    <row r="23" spans="1:4" x14ac:dyDescent="0.35">
      <c r="A23" t="s">
        <v>189</v>
      </c>
      <c r="B23" s="146">
        <v>0.22851336456324056</v>
      </c>
      <c r="C23" s="146">
        <v>0.22785110786875235</v>
      </c>
      <c r="D23" s="146">
        <v>0.22759134173581161</v>
      </c>
    </row>
    <row r="24" spans="1:4" x14ac:dyDescent="0.35">
      <c r="A24" t="s">
        <v>175</v>
      </c>
      <c r="B24" s="146">
        <v>0.2054411074777153</v>
      </c>
      <c r="C24" s="146">
        <v>0.20713008595585936</v>
      </c>
      <c r="D24" s="146">
        <v>0.20355439613390144</v>
      </c>
    </row>
    <row r="25" spans="1:4" x14ac:dyDescent="0.35">
      <c r="A25" t="s">
        <v>185</v>
      </c>
      <c r="B25" s="146">
        <v>0.19904025260883715</v>
      </c>
      <c r="C25" s="146">
        <v>0.1907537577517642</v>
      </c>
      <c r="D25" s="146">
        <v>0.18674284140969163</v>
      </c>
    </row>
    <row r="26" spans="1:4" x14ac:dyDescent="0.35">
      <c r="A26" t="s">
        <v>180</v>
      </c>
      <c r="B26" s="146">
        <v>0.17942946672526128</v>
      </c>
      <c r="C26" s="146">
        <v>0.16108096160002439</v>
      </c>
      <c r="D26" s="146">
        <v>0.15324931708100911</v>
      </c>
    </row>
    <row r="27" spans="1:4" x14ac:dyDescent="0.35">
      <c r="B27" s="146"/>
      <c r="C27" s="146"/>
      <c r="D27" s="146"/>
    </row>
    <row r="28" spans="1:4" x14ac:dyDescent="0.35">
      <c r="A28" t="s">
        <v>224</v>
      </c>
      <c r="B28" s="146">
        <f>MAX($C$4:$D$26)</f>
        <v>0.58591089653153805</v>
      </c>
      <c r="C28" s="146"/>
      <c r="D28" s="146"/>
    </row>
    <row r="29" spans="1:4" x14ac:dyDescent="0.35">
      <c r="A29" t="s">
        <v>226</v>
      </c>
      <c r="B29" s="146">
        <f>MIN($C$4:$D$26)</f>
        <v>0.15324931708100911</v>
      </c>
      <c r="C29" s="146"/>
      <c r="D29" s="146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89EE-1267-426E-8148-98C5C903987D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67" t="s">
        <v>241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B4" s="146">
        <v>4.2161664392233719E-2</v>
      </c>
      <c r="C4" s="146">
        <v>6.6897106746912238E-2</v>
      </c>
      <c r="D4" s="146">
        <v>6.9502718530173105E-2</v>
      </c>
    </row>
    <row r="5" spans="1:4" x14ac:dyDescent="0.35">
      <c r="A5" t="s">
        <v>175</v>
      </c>
      <c r="B5" s="146">
        <v>0.10056894728970701</v>
      </c>
      <c r="C5" s="146">
        <v>0.110991430808004</v>
      </c>
      <c r="D5" s="146">
        <v>8.8081211553035027E-2</v>
      </c>
    </row>
    <row r="6" spans="1:4" x14ac:dyDescent="0.35">
      <c r="A6" t="s">
        <v>176</v>
      </c>
      <c r="B6" s="146">
        <v>3.5618529832345987E-2</v>
      </c>
      <c r="C6" s="146">
        <v>6.5976671632191369E-2</v>
      </c>
      <c r="D6" s="146">
        <v>4.5484056428512602E-2</v>
      </c>
    </row>
    <row r="7" spans="1:4" x14ac:dyDescent="0.35">
      <c r="A7" t="s">
        <v>177</v>
      </c>
      <c r="B7" s="146">
        <v>4.8869497634813644E-2</v>
      </c>
      <c r="C7" s="146">
        <v>5.4362957815384562E-2</v>
      </c>
      <c r="D7" s="146">
        <v>3.9494146453494236E-2</v>
      </c>
    </row>
    <row r="8" spans="1:4" x14ac:dyDescent="0.35">
      <c r="A8" t="s">
        <v>178</v>
      </c>
      <c r="B8" s="146">
        <v>5.6911059085921631E-2</v>
      </c>
      <c r="C8" s="146">
        <v>4.0518060164610327E-2</v>
      </c>
      <c r="D8" s="146">
        <v>4.1698881545206318E-2</v>
      </c>
    </row>
    <row r="9" spans="1:4" x14ac:dyDescent="0.35">
      <c r="A9" t="s">
        <v>179</v>
      </c>
      <c r="B9" s="146">
        <v>4.1045880471235065E-2</v>
      </c>
      <c r="C9" s="146">
        <v>3.2320270149099536E-2</v>
      </c>
      <c r="D9" s="146">
        <v>3.0011739250464308E-2</v>
      </c>
    </row>
    <row r="10" spans="1:4" x14ac:dyDescent="0.35">
      <c r="A10" t="s">
        <v>180</v>
      </c>
      <c r="B10" s="146">
        <v>3.0847917364552533E-2</v>
      </c>
      <c r="C10" s="146">
        <v>4.0518469013899168E-2</v>
      </c>
      <c r="D10" s="146">
        <v>4.1564792218888917E-2</v>
      </c>
    </row>
    <row r="11" spans="1:4" x14ac:dyDescent="0.35">
      <c r="A11" t="s">
        <v>181</v>
      </c>
      <c r="B11" s="146">
        <v>8.5592579126733279E-2</v>
      </c>
      <c r="C11" s="146">
        <v>0.11651799018414184</v>
      </c>
      <c r="D11" s="146">
        <v>0.12495108892431088</v>
      </c>
    </row>
    <row r="12" spans="1:4" x14ac:dyDescent="0.35">
      <c r="A12" t="s">
        <v>196</v>
      </c>
      <c r="B12" s="146">
        <v>9.0983750625643886E-2</v>
      </c>
      <c r="C12" s="146">
        <v>9.6037782491233015E-2</v>
      </c>
      <c r="D12" s="146">
        <v>0.12257295190343749</v>
      </c>
    </row>
    <row r="13" spans="1:4" x14ac:dyDescent="0.35">
      <c r="A13" t="s">
        <v>182</v>
      </c>
      <c r="B13" s="146">
        <v>2.9173624736363681E-2</v>
      </c>
      <c r="C13" s="146">
        <v>1.7839585491694971E-2</v>
      </c>
      <c r="D13" s="146">
        <v>3.0199386695043084E-2</v>
      </c>
    </row>
    <row r="14" spans="1:4" x14ac:dyDescent="0.35">
      <c r="A14" t="s">
        <v>183</v>
      </c>
      <c r="B14" s="146">
        <v>2.8209527354550061E-2</v>
      </c>
      <c r="C14" s="146">
        <v>2.2536879400887212E-2</v>
      </c>
      <c r="D14" s="146">
        <v>4.0771238307671966E-2</v>
      </c>
    </row>
    <row r="15" spans="1:4" x14ac:dyDescent="0.35">
      <c r="A15" t="s">
        <v>184</v>
      </c>
      <c r="B15" s="146">
        <v>1.5681762736433E-2</v>
      </c>
      <c r="C15" s="146">
        <v>1.8514235850441357E-2</v>
      </c>
      <c r="D15" s="146">
        <v>7.1306946913124889E-3</v>
      </c>
    </row>
    <row r="16" spans="1:4" x14ac:dyDescent="0.35">
      <c r="A16" t="s">
        <v>185</v>
      </c>
      <c r="B16" s="146">
        <v>2.3236296566785452E-2</v>
      </c>
      <c r="C16" s="146">
        <v>4.3366460816941371E-2</v>
      </c>
      <c r="D16" s="146">
        <v>5.3363150076427529E-2</v>
      </c>
    </row>
    <row r="17" spans="1:4" x14ac:dyDescent="0.35">
      <c r="A17" t="s">
        <v>186</v>
      </c>
      <c r="B17" s="146">
        <v>4.32655808938762E-2</v>
      </c>
      <c r="C17" s="146">
        <v>7.3239913267344289E-2</v>
      </c>
      <c r="D17" s="146">
        <v>6.7350750222728323E-2</v>
      </c>
    </row>
    <row r="18" spans="1:4" x14ac:dyDescent="0.35">
      <c r="A18" t="s">
        <v>187</v>
      </c>
      <c r="B18" s="146">
        <v>4.9155598974991256E-2</v>
      </c>
      <c r="C18" s="146">
        <v>3.0552671085960579E-2</v>
      </c>
      <c r="D18" s="146">
        <v>1.678523120631889E-2</v>
      </c>
    </row>
    <row r="19" spans="1:4" x14ac:dyDescent="0.35">
      <c r="A19" t="s">
        <v>188</v>
      </c>
      <c r="B19" s="146">
        <v>6.8682514197144523E-2</v>
      </c>
      <c r="C19" s="146">
        <v>0.12806529950313361</v>
      </c>
      <c r="D19" s="146">
        <v>0.10729348072886026</v>
      </c>
    </row>
    <row r="20" spans="1:4" x14ac:dyDescent="0.35">
      <c r="A20" t="s">
        <v>189</v>
      </c>
      <c r="B20" s="146">
        <v>1.8438088426082223E-2</v>
      </c>
      <c r="C20" s="146">
        <v>2.062104297485615E-2</v>
      </c>
      <c r="D20" s="146">
        <v>1.3936361638728667E-2</v>
      </c>
    </row>
    <row r="21" spans="1:4" x14ac:dyDescent="0.35">
      <c r="A21" t="s">
        <v>190</v>
      </c>
      <c r="B21" s="146">
        <v>7.2492499824441314E-3</v>
      </c>
      <c r="C21" s="146">
        <v>7.7981381047344785E-3</v>
      </c>
      <c r="D21" s="146">
        <v>9.6622305005167001E-3</v>
      </c>
    </row>
    <row r="22" spans="1:4" x14ac:dyDescent="0.35">
      <c r="A22" t="s">
        <v>191</v>
      </c>
      <c r="B22" s="146">
        <v>2.5390686402641756E-2</v>
      </c>
      <c r="C22" s="146">
        <v>3.169936484513685E-2</v>
      </c>
      <c r="D22" s="146">
        <v>2.2752445342407435E-2</v>
      </c>
    </row>
    <row r="23" spans="1:4" x14ac:dyDescent="0.35">
      <c r="A23" t="s">
        <v>192</v>
      </c>
      <c r="B23" s="146">
        <v>2.1409246662624219E-2</v>
      </c>
      <c r="C23" s="146">
        <v>3.9339961985708598E-2</v>
      </c>
      <c r="D23" s="146">
        <v>2.239509933904231E-2</v>
      </c>
    </row>
    <row r="24" spans="1:4" x14ac:dyDescent="0.35">
      <c r="A24" t="s">
        <v>193</v>
      </c>
      <c r="B24" s="146">
        <v>2.1650455060789411E-2</v>
      </c>
      <c r="C24" s="146">
        <v>1.1731615776680736E-2</v>
      </c>
      <c r="D24" s="146">
        <v>5.330150754483785E-3</v>
      </c>
    </row>
    <row r="25" spans="1:4" x14ac:dyDescent="0.35">
      <c r="A25" t="s">
        <v>194</v>
      </c>
      <c r="B25" s="146">
        <v>2.6391739218510402E-2</v>
      </c>
      <c r="C25" s="146">
        <v>3.2230800647640279E-2</v>
      </c>
      <c r="D25" s="146">
        <v>3.0510476156421898E-2</v>
      </c>
    </row>
    <row r="26" spans="1:4" x14ac:dyDescent="0.35">
      <c r="A26" t="s">
        <v>195</v>
      </c>
      <c r="B26" s="146">
        <v>1.5328857670817179E-2</v>
      </c>
      <c r="C26" s="146">
        <v>6.3825169568692396E-3</v>
      </c>
      <c r="D26" s="146">
        <v>1.3053203244523042E-2</v>
      </c>
    </row>
    <row r="27" spans="1:4" x14ac:dyDescent="0.35">
      <c r="B27" s="146"/>
      <c r="C27" s="146"/>
      <c r="D27" s="146"/>
    </row>
    <row r="28" spans="1:4" x14ac:dyDescent="0.35">
      <c r="A28" t="s">
        <v>224</v>
      </c>
      <c r="B28" s="146">
        <f>MAX($C$4:$D$26)</f>
        <v>0.12806529950313361</v>
      </c>
      <c r="C28" s="146"/>
      <c r="D28" s="146"/>
    </row>
    <row r="29" spans="1:4" x14ac:dyDescent="0.35">
      <c r="A29" t="s">
        <v>226</v>
      </c>
      <c r="B29" s="146">
        <f>MIN($C$4:$D$26)</f>
        <v>5.330150754483785E-3</v>
      </c>
      <c r="C29" s="146"/>
      <c r="D29" s="146"/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20E5-7B79-48F5-933C-716DB58691B1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67" t="s">
        <v>37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192</v>
      </c>
      <c r="B4" s="201">
        <v>97</v>
      </c>
      <c r="C4" s="201">
        <v>113</v>
      </c>
      <c r="D4" s="201">
        <v>171</v>
      </c>
    </row>
    <row r="5" spans="1:4" x14ac:dyDescent="0.35">
      <c r="A5" t="s">
        <v>185</v>
      </c>
      <c r="B5" s="201">
        <v>44</v>
      </c>
      <c r="C5" s="201">
        <v>43</v>
      </c>
      <c r="D5" s="201">
        <v>119</v>
      </c>
    </row>
    <row r="6" spans="1:4" x14ac:dyDescent="0.35">
      <c r="A6" t="s">
        <v>189</v>
      </c>
      <c r="B6" s="201">
        <v>0</v>
      </c>
      <c r="C6" s="201">
        <v>4</v>
      </c>
      <c r="D6" s="201">
        <v>70</v>
      </c>
    </row>
    <row r="7" spans="1:4" x14ac:dyDescent="0.35">
      <c r="A7" t="s">
        <v>193</v>
      </c>
      <c r="B7" s="201">
        <v>57</v>
      </c>
      <c r="C7" s="201">
        <v>49</v>
      </c>
      <c r="D7" s="201">
        <v>126</v>
      </c>
    </row>
    <row r="8" spans="1:4" x14ac:dyDescent="0.35">
      <c r="A8" t="s">
        <v>183</v>
      </c>
      <c r="B8" s="201">
        <v>63</v>
      </c>
      <c r="C8" s="201">
        <v>62</v>
      </c>
      <c r="D8" s="201">
        <v>155</v>
      </c>
    </row>
    <row r="9" spans="1:4" x14ac:dyDescent="0.35">
      <c r="A9" t="s">
        <v>182</v>
      </c>
      <c r="B9" s="201">
        <v>32</v>
      </c>
      <c r="C9" s="201">
        <v>16</v>
      </c>
      <c r="D9" s="201">
        <v>134</v>
      </c>
    </row>
    <row r="10" spans="1:4" x14ac:dyDescent="0.35">
      <c r="A10" t="s">
        <v>195</v>
      </c>
      <c r="B10" s="201">
        <v>128</v>
      </c>
      <c r="C10" s="201">
        <v>183</v>
      </c>
      <c r="D10" s="201">
        <v>99</v>
      </c>
    </row>
    <row r="11" spans="1:4" x14ac:dyDescent="0.35">
      <c r="A11" t="s">
        <v>180</v>
      </c>
      <c r="B11" s="201">
        <v>14</v>
      </c>
      <c r="C11" s="201">
        <v>10</v>
      </c>
      <c r="D11" s="201">
        <v>69</v>
      </c>
    </row>
    <row r="12" spans="1:4" x14ac:dyDescent="0.35">
      <c r="A12" t="s">
        <v>181</v>
      </c>
      <c r="B12" s="201">
        <v>377</v>
      </c>
      <c r="C12" s="201">
        <v>380</v>
      </c>
      <c r="D12" s="201">
        <v>314</v>
      </c>
    </row>
    <row r="13" spans="1:4" x14ac:dyDescent="0.35">
      <c r="A13" t="s">
        <v>194</v>
      </c>
      <c r="B13" s="201">
        <v>14</v>
      </c>
      <c r="C13" s="201">
        <v>20</v>
      </c>
      <c r="D13" s="201">
        <v>75</v>
      </c>
    </row>
    <row r="14" spans="1:4" x14ac:dyDescent="0.35">
      <c r="A14" t="s">
        <v>174</v>
      </c>
      <c r="B14" s="201">
        <v>126</v>
      </c>
      <c r="C14" s="201">
        <v>120</v>
      </c>
      <c r="D14" s="201">
        <v>124</v>
      </c>
    </row>
    <row r="15" spans="1:4" x14ac:dyDescent="0.35">
      <c r="A15" t="s">
        <v>179</v>
      </c>
      <c r="B15" s="201">
        <v>49</v>
      </c>
      <c r="C15" s="201">
        <v>40</v>
      </c>
      <c r="D15" s="201">
        <v>113</v>
      </c>
    </row>
    <row r="16" spans="1:4" x14ac:dyDescent="0.35">
      <c r="A16" t="s">
        <v>175</v>
      </c>
      <c r="B16" s="201">
        <v>108</v>
      </c>
      <c r="C16" s="201">
        <v>112</v>
      </c>
      <c r="D16" s="201">
        <v>131</v>
      </c>
    </row>
    <row r="17" spans="1:4" x14ac:dyDescent="0.35">
      <c r="A17" t="s">
        <v>186</v>
      </c>
      <c r="B17" s="212">
        <v>877</v>
      </c>
      <c r="C17" s="219">
        <v>440.52</v>
      </c>
      <c r="D17" s="219">
        <v>487.39999999999992</v>
      </c>
    </row>
    <row r="18" spans="1:4" x14ac:dyDescent="0.35">
      <c r="A18" t="s">
        <v>196</v>
      </c>
      <c r="B18" s="201">
        <v>71</v>
      </c>
      <c r="C18" s="201">
        <v>86</v>
      </c>
      <c r="D18" s="201">
        <v>183</v>
      </c>
    </row>
    <row r="19" spans="1:4" x14ac:dyDescent="0.35">
      <c r="A19" t="s">
        <v>191</v>
      </c>
      <c r="B19" s="201">
        <v>41</v>
      </c>
      <c r="C19" s="201">
        <v>61</v>
      </c>
      <c r="D19" s="201">
        <v>134</v>
      </c>
    </row>
    <row r="20" spans="1:4" x14ac:dyDescent="0.35">
      <c r="A20" t="s">
        <v>176</v>
      </c>
      <c r="B20" s="201">
        <v>80</v>
      </c>
      <c r="C20" s="201">
        <v>89</v>
      </c>
      <c r="D20" s="201">
        <v>95</v>
      </c>
    </row>
    <row r="21" spans="1:4" x14ac:dyDescent="0.35">
      <c r="A21" t="s">
        <v>178</v>
      </c>
      <c r="B21" s="201">
        <v>199</v>
      </c>
      <c r="C21" s="201">
        <v>185</v>
      </c>
      <c r="D21" s="201">
        <v>139</v>
      </c>
    </row>
    <row r="22" spans="1:4" x14ac:dyDescent="0.35">
      <c r="A22" t="s">
        <v>188</v>
      </c>
      <c r="B22" s="201">
        <v>132</v>
      </c>
      <c r="C22" s="201">
        <v>88</v>
      </c>
      <c r="D22" s="201">
        <v>117</v>
      </c>
    </row>
    <row r="23" spans="1:4" x14ac:dyDescent="0.35">
      <c r="A23" t="s">
        <v>177</v>
      </c>
      <c r="B23" s="201">
        <v>111</v>
      </c>
      <c r="C23" s="201">
        <v>133</v>
      </c>
      <c r="D23" s="201">
        <v>194</v>
      </c>
    </row>
    <row r="24" spans="1:4" x14ac:dyDescent="0.35">
      <c r="A24" t="s">
        <v>184</v>
      </c>
      <c r="B24" s="201">
        <v>66</v>
      </c>
      <c r="C24" s="201">
        <v>56</v>
      </c>
      <c r="D24" s="201">
        <v>104</v>
      </c>
    </row>
    <row r="25" spans="1:4" x14ac:dyDescent="0.35">
      <c r="A25" t="s">
        <v>190</v>
      </c>
      <c r="B25" s="201">
        <v>412</v>
      </c>
      <c r="C25" s="201">
        <v>302</v>
      </c>
      <c r="D25" s="201">
        <v>104</v>
      </c>
    </row>
    <row r="26" spans="1:4" x14ac:dyDescent="0.35">
      <c r="A26" t="s">
        <v>187</v>
      </c>
      <c r="B26" s="201">
        <v>78</v>
      </c>
      <c r="C26" s="201">
        <v>39</v>
      </c>
      <c r="D26" s="201">
        <v>19</v>
      </c>
    </row>
    <row r="27" spans="1:4" x14ac:dyDescent="0.35">
      <c r="B27" s="146"/>
      <c r="C27" s="146"/>
      <c r="D27" s="146"/>
    </row>
    <row r="28" spans="1:4" x14ac:dyDescent="0.35">
      <c r="A28" t="s">
        <v>224</v>
      </c>
      <c r="B28" s="201">
        <f>MAX($C$4:$D$26)</f>
        <v>487.39999999999992</v>
      </c>
      <c r="C28" s="146"/>
      <c r="D28" s="146"/>
    </row>
    <row r="29" spans="1:4" x14ac:dyDescent="0.35">
      <c r="A29" t="s">
        <v>226</v>
      </c>
      <c r="B29" s="201">
        <f>MIN($C$4:$D$26)</f>
        <v>4</v>
      </c>
      <c r="C29" s="146"/>
      <c r="D29" s="146"/>
    </row>
    <row r="30" spans="1:4" x14ac:dyDescent="0.35">
      <c r="A30">
        <f>VLOOKUP($A$1,Estructura!$B:$H,7,FALSE)</f>
        <v>0</v>
      </c>
      <c r="B30" s="20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AA7BF-DDFC-4D1A-BE18-F854B2FF9467}">
  <sheetPr>
    <tabColor theme="9" tint="-0.249977111117893"/>
  </sheetPr>
  <dimension ref="A1:K27"/>
  <sheetViews>
    <sheetView zoomScale="80" zoomScaleNormal="80" workbookViewId="0">
      <selection activeCell="B1" sqref="B1"/>
    </sheetView>
  </sheetViews>
  <sheetFormatPr baseColWidth="10" defaultColWidth="11.453125" defaultRowHeight="14.5" x14ac:dyDescent="0.35"/>
  <cols>
    <col min="1" max="1" width="3.26953125" customWidth="1"/>
    <col min="2" max="2" width="25.26953125" bestFit="1" customWidth="1"/>
  </cols>
  <sheetData>
    <row r="1" spans="1:11" x14ac:dyDescent="0.35">
      <c r="B1" s="109" t="s">
        <v>128</v>
      </c>
      <c r="C1" s="108" t="s">
        <v>170</v>
      </c>
      <c r="K1" s="108" t="s">
        <v>171</v>
      </c>
    </row>
    <row r="2" spans="1:11" x14ac:dyDescent="0.35">
      <c r="C2" s="108"/>
      <c r="K2" s="108"/>
    </row>
    <row r="3" spans="1:11" ht="18.5" x14ac:dyDescent="0.45">
      <c r="A3" s="225" t="str">
        <f>VLOOKUP(B1,Estructura!$A:$B,2,FALSE)</f>
        <v>Ocupados en actividades con enfoque en tecnología e innovación</v>
      </c>
      <c r="B3" s="225"/>
      <c r="C3" s="225"/>
    </row>
    <row r="4" spans="1:11" x14ac:dyDescent="0.35">
      <c r="A4" s="111" t="s">
        <v>172</v>
      </c>
      <c r="B4" s="111" t="s">
        <v>173</v>
      </c>
      <c r="C4" s="111">
        <f>Resultados!B1</f>
        <v>2025</v>
      </c>
    </row>
    <row r="5" spans="1:11" x14ac:dyDescent="0.35">
      <c r="A5">
        <v>2</v>
      </c>
      <c r="B5" t="s">
        <v>174</v>
      </c>
      <c r="C5" s="16">
        <f>IFERROR(HLOOKUP($B$1,'ISE - Trabajo'!$B$5:$CI$28,$A5,FALSE)*10,"n/a")</f>
        <v>6.0812875358693788</v>
      </c>
      <c r="D5" s="112">
        <v>1</v>
      </c>
    </row>
    <row r="6" spans="1:11" x14ac:dyDescent="0.35">
      <c r="A6">
        <v>3</v>
      </c>
      <c r="B6" t="s">
        <v>175</v>
      </c>
      <c r="C6" s="16">
        <f>IFERROR(HLOOKUP($B$1,'ISE - Trabajo'!$B$5:$CI$28,$A6,FALSE)*10,"n/a")</f>
        <v>6.6379238158990761</v>
      </c>
      <c r="D6" s="112">
        <v>1</v>
      </c>
    </row>
    <row r="7" spans="1:11" x14ac:dyDescent="0.35">
      <c r="A7">
        <v>4</v>
      </c>
      <c r="B7" t="s">
        <v>176</v>
      </c>
      <c r="C7" s="16">
        <f>IFERROR(HLOOKUP($B$1,'ISE - Trabajo'!$B$5:$CI$28,$A7,FALSE)*10,"n/a")</f>
        <v>4.1824255733040241</v>
      </c>
      <c r="D7" s="112">
        <v>1</v>
      </c>
    </row>
    <row r="8" spans="1:11" x14ac:dyDescent="0.35">
      <c r="A8">
        <v>5</v>
      </c>
      <c r="B8" t="s">
        <v>177</v>
      </c>
      <c r="C8" s="16">
        <f>IFERROR(HLOOKUP($B$1,'ISE - Trabajo'!$B$5:$CI$28,$A8,FALSE)*10,"n/a")</f>
        <v>2.7627545986933271</v>
      </c>
      <c r="D8" s="112">
        <v>1</v>
      </c>
    </row>
    <row r="9" spans="1:11" x14ac:dyDescent="0.35">
      <c r="A9">
        <v>6</v>
      </c>
      <c r="B9" t="s">
        <v>178</v>
      </c>
      <c r="C9" s="16">
        <f>IFERROR(HLOOKUP($B$1,'ISE - Trabajo'!$B$5:$CI$28,$A9,FALSE)*10,"n/a")</f>
        <v>5.4846651726850757</v>
      </c>
      <c r="D9" s="112">
        <v>1</v>
      </c>
    </row>
    <row r="10" spans="1:11" x14ac:dyDescent="0.35">
      <c r="A10">
        <v>7</v>
      </c>
      <c r="B10" t="s">
        <v>179</v>
      </c>
      <c r="C10" s="16">
        <f>IFERROR(HLOOKUP($B$1,'ISE - Trabajo'!$B$5:$CI$28,$A10,FALSE)*10,"n/a")</f>
        <v>4.941399787885917</v>
      </c>
      <c r="D10" s="112">
        <v>1</v>
      </c>
    </row>
    <row r="11" spans="1:11" x14ac:dyDescent="0.35">
      <c r="A11">
        <v>8</v>
      </c>
      <c r="B11" t="s">
        <v>180</v>
      </c>
      <c r="C11" s="16">
        <f>IFERROR(HLOOKUP($B$1,'ISE - Trabajo'!$B$5:$CI$28,$A11,FALSE)*10,"n/a")</f>
        <v>1.5245916611924468</v>
      </c>
      <c r="D11" s="112">
        <v>1</v>
      </c>
    </row>
    <row r="12" spans="1:11" x14ac:dyDescent="0.35">
      <c r="A12">
        <v>9</v>
      </c>
      <c r="B12" t="s">
        <v>181</v>
      </c>
      <c r="C12" s="16">
        <f>IFERROR(HLOOKUP($B$1,'ISE - Trabajo'!$B$5:$CI$28,$A12,FALSE)*10,"n/a")</f>
        <v>9.0654180626618093</v>
      </c>
      <c r="D12" s="112">
        <v>1</v>
      </c>
    </row>
    <row r="13" spans="1:11" x14ac:dyDescent="0.35">
      <c r="A13">
        <v>10</v>
      </c>
      <c r="B13" t="s">
        <v>182</v>
      </c>
      <c r="C13" s="16">
        <f>IFERROR(HLOOKUP($B$1,'ISE - Trabajo'!$B$5:$CI$28,$A13,FALSE)*10,"n/a")</f>
        <v>2.1082654415115467</v>
      </c>
      <c r="D13" s="112">
        <v>1</v>
      </c>
    </row>
    <row r="14" spans="1:11" x14ac:dyDescent="0.35">
      <c r="A14">
        <v>11</v>
      </c>
      <c r="B14" t="s">
        <v>183</v>
      </c>
      <c r="C14" s="16">
        <f>IFERROR(HLOOKUP($B$1,'ISE - Trabajo'!$B$5:$CI$28,$A14,FALSE)*10,"n/a")</f>
        <v>2.124593874467184</v>
      </c>
      <c r="D14" s="112">
        <v>1</v>
      </c>
    </row>
    <row r="15" spans="1:11" x14ac:dyDescent="0.35">
      <c r="A15">
        <v>12</v>
      </c>
      <c r="B15" t="s">
        <v>184</v>
      </c>
      <c r="C15" s="16">
        <f>IFERROR(HLOOKUP($B$1,'ISE - Trabajo'!$B$5:$CI$28,$A15,FALSE)*10,"n/a")</f>
        <v>3.3480783973173205</v>
      </c>
      <c r="D15" s="112">
        <v>1</v>
      </c>
    </row>
    <row r="16" spans="1:11" x14ac:dyDescent="0.35">
      <c r="A16">
        <v>13</v>
      </c>
      <c r="B16" t="s">
        <v>185</v>
      </c>
      <c r="C16" s="16">
        <f>IFERROR(HLOOKUP($B$1,'ISE - Trabajo'!$B$5:$CI$28,$A16,FALSE)*10,"n/a")</f>
        <v>2.5812055997551626</v>
      </c>
      <c r="D16" s="112">
        <v>1</v>
      </c>
    </row>
    <row r="17" spans="1:4" x14ac:dyDescent="0.35">
      <c r="A17">
        <v>14</v>
      </c>
      <c r="B17" t="s">
        <v>186</v>
      </c>
      <c r="C17" s="16">
        <f>IFERROR(HLOOKUP($B$1,'ISE - Trabajo'!$B$5:$CI$28,$A17,FALSE)*10,"n/a")</f>
        <v>1.3867013674902093</v>
      </c>
      <c r="D17" s="112">
        <v>1</v>
      </c>
    </row>
    <row r="18" spans="1:4" x14ac:dyDescent="0.35">
      <c r="A18">
        <v>15</v>
      </c>
      <c r="B18" t="s">
        <v>187</v>
      </c>
      <c r="C18" s="16">
        <f>IFERROR(HLOOKUP($B$1,'ISE - Trabajo'!$B$5:$CI$28,$A18,FALSE)*10,"n/a")</f>
        <v>3.9104505788803525</v>
      </c>
      <c r="D18" s="112">
        <v>1</v>
      </c>
    </row>
    <row r="19" spans="1:4" x14ac:dyDescent="0.35">
      <c r="A19">
        <v>16</v>
      </c>
      <c r="B19" t="s">
        <v>188</v>
      </c>
      <c r="C19" s="16">
        <f>IFERROR(HLOOKUP($B$1,'ISE - Trabajo'!$B$5:$CI$28,$A19,FALSE)*10,"n/a")</f>
        <v>0.3268751701674289</v>
      </c>
      <c r="D19" s="112">
        <v>1</v>
      </c>
    </row>
    <row r="20" spans="1:4" x14ac:dyDescent="0.35">
      <c r="A20">
        <v>17</v>
      </c>
      <c r="B20" t="s">
        <v>189</v>
      </c>
      <c r="C20" s="16">
        <f>IFERROR(HLOOKUP($B$1,'ISE - Trabajo'!$B$5:$CI$28,$A20,FALSE)*10,"n/a")</f>
        <v>2.3055104965710154</v>
      </c>
      <c r="D20" s="112">
        <v>1</v>
      </c>
    </row>
    <row r="21" spans="1:4" x14ac:dyDescent="0.35">
      <c r="A21">
        <v>18</v>
      </c>
      <c r="B21" t="s">
        <v>190</v>
      </c>
      <c r="C21" s="16">
        <f>IFERROR(HLOOKUP($B$1,'ISE - Trabajo'!$B$5:$CI$28,$A21,FALSE)*10,"n/a")</f>
        <v>2.4018721750720582</v>
      </c>
      <c r="D21" s="112">
        <v>1</v>
      </c>
    </row>
    <row r="22" spans="1:4" x14ac:dyDescent="0.35">
      <c r="A22">
        <v>19</v>
      </c>
      <c r="B22" t="s">
        <v>191</v>
      </c>
      <c r="C22" s="16">
        <f>IFERROR(HLOOKUP($B$1,'ISE - Trabajo'!$B$5:$CI$28,$A22,FALSE)*10,"n/a")</f>
        <v>0.1634125058271069</v>
      </c>
      <c r="D22" s="112">
        <v>1</v>
      </c>
    </row>
    <row r="23" spans="1:4" x14ac:dyDescent="0.35">
      <c r="A23">
        <v>20</v>
      </c>
      <c r="B23" t="s">
        <v>192</v>
      </c>
      <c r="C23" s="16">
        <f>IFERROR(HLOOKUP($B$1,'ISE - Trabajo'!$B$5:$CI$28,$A23,FALSE)*10,"n/a")</f>
        <v>1.8588100334089193</v>
      </c>
      <c r="D23" s="112">
        <v>1</v>
      </c>
    </row>
    <row r="24" spans="1:4" x14ac:dyDescent="0.35">
      <c r="A24">
        <v>21</v>
      </c>
      <c r="B24" t="s">
        <v>193</v>
      </c>
      <c r="C24" s="16">
        <f>IFERROR(HLOOKUP($B$1,'ISE - Trabajo'!$B$5:$CI$28,$A24,FALSE)*10,"n/a")</f>
        <v>1.0445887083017622</v>
      </c>
      <c r="D24" s="112">
        <v>1</v>
      </c>
    </row>
    <row r="25" spans="1:4" x14ac:dyDescent="0.35">
      <c r="A25">
        <v>22</v>
      </c>
      <c r="B25" t="s">
        <v>194</v>
      </c>
      <c r="C25" s="16">
        <f>IFERROR(HLOOKUP($B$1,'ISE - Trabajo'!$B$5:$CI$28,$A25,FALSE)*10,"n/a")</f>
        <v>2.095094333610152</v>
      </c>
      <c r="D25" s="112">
        <v>1</v>
      </c>
    </row>
    <row r="26" spans="1:4" x14ac:dyDescent="0.35">
      <c r="A26">
        <v>23</v>
      </c>
      <c r="B26" t="s">
        <v>195</v>
      </c>
      <c r="C26" s="16">
        <f>IFERROR(HLOOKUP($B$1,'ISE - Trabajo'!$B$5:$CI$28,$A26,FALSE)*10,"n/a")</f>
        <v>3.910951201742761</v>
      </c>
      <c r="D26" s="112">
        <v>1</v>
      </c>
    </row>
    <row r="27" spans="1:4" x14ac:dyDescent="0.35">
      <c r="A27">
        <v>24</v>
      </c>
      <c r="B27" t="s">
        <v>196</v>
      </c>
      <c r="C27" s="16">
        <f>IFERROR(HLOOKUP($B$1,'ISE - Trabajo'!$B$5:$CI$28,$A27,FALSE)*10,"n/a")</f>
        <v>1.4781864204242809</v>
      </c>
      <c r="D27" s="112">
        <v>1</v>
      </c>
    </row>
  </sheetData>
  <mergeCells count="1">
    <mergeCell ref="A3:C3"/>
  </mergeCells>
  <conditionalFormatting sqref="C5:C27">
    <cfRule type="expression" dxfId="133" priority="1">
      <formula>C5=MIN($C$5:$C$37)</formula>
    </cfRule>
    <cfRule type="expression" dxfId="132" priority="2">
      <formula>C5=MAX($C$5:$C$37)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4BA455-6212-4E49-9D6C-A3368EECCD27}">
          <x14:formula1>
            <xm:f>Listas!$A$1:$A$75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41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6"/>
      <c r="C4" s="16">
        <v>5.7670000000000003</v>
      </c>
      <c r="D4" s="16">
        <v>5.7670000000000003</v>
      </c>
    </row>
    <row r="5" spans="1:4" x14ac:dyDescent="0.35">
      <c r="A5" t="s">
        <v>175</v>
      </c>
      <c r="B5" s="16"/>
      <c r="C5" s="16">
        <v>5.697857142857143</v>
      </c>
      <c r="D5" s="16">
        <v>5.697857142857143</v>
      </c>
    </row>
    <row r="6" spans="1:4" x14ac:dyDescent="0.35">
      <c r="A6" t="s">
        <v>176</v>
      </c>
      <c r="B6" s="16"/>
      <c r="C6" s="16">
        <v>4.6031250000000004</v>
      </c>
      <c r="D6" s="16">
        <v>4.6031250000000004</v>
      </c>
    </row>
    <row r="7" spans="1:4" x14ac:dyDescent="0.35">
      <c r="A7" t="s">
        <v>177</v>
      </c>
      <c r="B7" s="16"/>
      <c r="C7" s="16">
        <v>4.918181818181818</v>
      </c>
      <c r="D7" s="16">
        <v>4.918181818181818</v>
      </c>
    </row>
    <row r="8" spans="1:4" x14ac:dyDescent="0.35">
      <c r="A8" t="s">
        <v>178</v>
      </c>
      <c r="B8" s="16"/>
      <c r="C8" s="16">
        <v>5.4033333333333324</v>
      </c>
      <c r="D8" s="16">
        <v>5.4033333333333324</v>
      </c>
    </row>
    <row r="9" spans="1:4" x14ac:dyDescent="0.35">
      <c r="A9" t="s">
        <v>179</v>
      </c>
      <c r="B9" s="16"/>
      <c r="C9" s="16">
        <v>5.4102941176470587</v>
      </c>
      <c r="D9" s="16">
        <v>5.4102941176470587</v>
      </c>
    </row>
    <row r="10" spans="1:4" x14ac:dyDescent="0.35">
      <c r="A10" t="s">
        <v>180</v>
      </c>
      <c r="B10" s="16"/>
      <c r="C10" s="16">
        <v>5.95</v>
      </c>
      <c r="D10" s="16">
        <v>5.95</v>
      </c>
    </row>
    <row r="11" spans="1:4" x14ac:dyDescent="0.35">
      <c r="A11" t="s">
        <v>181</v>
      </c>
      <c r="B11" s="16"/>
      <c r="C11" s="16">
        <v>4.8900000000000006</v>
      </c>
      <c r="D11" s="16">
        <v>4.8900000000000006</v>
      </c>
    </row>
    <row r="12" spans="1:4" x14ac:dyDescent="0.35">
      <c r="A12" t="s">
        <v>196</v>
      </c>
      <c r="B12" s="16"/>
      <c r="C12" s="16">
        <v>5.2218085106382981</v>
      </c>
      <c r="D12" s="16">
        <v>5.2218085106382981</v>
      </c>
    </row>
    <row r="13" spans="1:4" x14ac:dyDescent="0.35">
      <c r="A13" t="s">
        <v>182</v>
      </c>
      <c r="B13" s="16"/>
      <c r="C13" s="16">
        <v>4.2316666666666674</v>
      </c>
      <c r="D13" s="16">
        <v>4.2316666666666674</v>
      </c>
    </row>
    <row r="14" spans="1:4" x14ac:dyDescent="0.35">
      <c r="A14" t="s">
        <v>183</v>
      </c>
      <c r="B14" s="16"/>
      <c r="C14" s="16">
        <v>4.7145833333333336</v>
      </c>
      <c r="D14" s="16">
        <v>4.7145833333333336</v>
      </c>
    </row>
    <row r="15" spans="1:4" x14ac:dyDescent="0.35">
      <c r="A15" t="s">
        <v>184</v>
      </c>
      <c r="B15" s="16"/>
      <c r="C15" s="16">
        <v>5.3473958333333336</v>
      </c>
      <c r="D15" s="16">
        <v>5.3473958333333336</v>
      </c>
    </row>
    <row r="16" spans="1:4" x14ac:dyDescent="0.35">
      <c r="A16" t="s">
        <v>185</v>
      </c>
      <c r="B16" s="16"/>
      <c r="C16" s="16">
        <v>3.3464285714285715</v>
      </c>
      <c r="D16" s="16">
        <v>3.3464285714285715</v>
      </c>
    </row>
    <row r="17" spans="1:4" x14ac:dyDescent="0.35">
      <c r="A17" t="s">
        <v>186</v>
      </c>
      <c r="B17" s="16"/>
      <c r="C17" s="16">
        <v>5.8926470588235293</v>
      </c>
      <c r="D17" s="16">
        <v>5.8926470588235293</v>
      </c>
    </row>
    <row r="18" spans="1:4" x14ac:dyDescent="0.35">
      <c r="A18" t="s">
        <v>187</v>
      </c>
      <c r="B18" s="16"/>
      <c r="C18" s="16">
        <v>4.8335714285714291</v>
      </c>
      <c r="D18" s="16">
        <v>4.8335714285714291</v>
      </c>
    </row>
    <row r="19" spans="1:4" x14ac:dyDescent="0.35">
      <c r="A19" t="s">
        <v>188</v>
      </c>
      <c r="B19" s="16"/>
      <c r="C19" s="16">
        <v>4.9120370370370372</v>
      </c>
      <c r="D19" s="16">
        <v>4.9120370370370372</v>
      </c>
    </row>
    <row r="20" spans="1:4" x14ac:dyDescent="0.35">
      <c r="A20" t="s">
        <v>189</v>
      </c>
      <c r="B20" s="16"/>
      <c r="C20" s="16">
        <v>5.1531249999999993</v>
      </c>
      <c r="D20" s="16">
        <v>5.1531249999999993</v>
      </c>
    </row>
    <row r="21" spans="1:4" x14ac:dyDescent="0.35">
      <c r="A21" t="s">
        <v>190</v>
      </c>
      <c r="B21" s="16"/>
      <c r="C21" s="16">
        <v>4.4907894736842104</v>
      </c>
      <c r="D21" s="16">
        <v>4.4907894736842104</v>
      </c>
    </row>
    <row r="22" spans="1:4" x14ac:dyDescent="0.35">
      <c r="A22" t="s">
        <v>191</v>
      </c>
      <c r="B22" s="16"/>
      <c r="C22" s="16">
        <v>6.2420454545454547</v>
      </c>
      <c r="D22" s="16">
        <v>6.2420454545454547</v>
      </c>
    </row>
    <row r="23" spans="1:4" x14ac:dyDescent="0.35">
      <c r="A23" t="s">
        <v>192</v>
      </c>
      <c r="B23" s="16"/>
      <c r="C23" s="16">
        <v>4.6347826086956525</v>
      </c>
      <c r="D23" s="16">
        <v>4.6347826086956525</v>
      </c>
    </row>
    <row r="24" spans="1:4" x14ac:dyDescent="0.35">
      <c r="A24" t="s">
        <v>193</v>
      </c>
      <c r="B24" s="16"/>
      <c r="C24" s="16">
        <v>5.572916666666667</v>
      </c>
      <c r="D24" s="16">
        <v>5.572916666666667</v>
      </c>
    </row>
    <row r="25" spans="1:4" x14ac:dyDescent="0.35">
      <c r="A25" t="s">
        <v>194</v>
      </c>
      <c r="B25" s="16"/>
      <c r="C25" s="16">
        <v>5.1124999999999998</v>
      </c>
      <c r="D25" s="16">
        <v>5.1124999999999998</v>
      </c>
    </row>
    <row r="26" spans="1:4" x14ac:dyDescent="0.35">
      <c r="A26" t="s">
        <v>195</v>
      </c>
      <c r="B26" s="16"/>
      <c r="C26" s="16">
        <v>3.3961538461538465</v>
      </c>
      <c r="D26" s="16">
        <v>3.3961538461538465</v>
      </c>
    </row>
    <row r="28" spans="1:4" x14ac:dyDescent="0.35">
      <c r="A28" t="s">
        <v>224</v>
      </c>
      <c r="B28" s="105">
        <f>MAX($C$4:$D$26)</f>
        <v>6.2420454545454547</v>
      </c>
    </row>
    <row r="29" spans="1:4" x14ac:dyDescent="0.35">
      <c r="A29" t="s">
        <v>226</v>
      </c>
      <c r="B29" s="105">
        <f>MIN($C$4:$D$26)</f>
        <v>3.3464285714285715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G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  <col min="3" max="4" width="13.7265625" bestFit="1" customWidth="1"/>
  </cols>
  <sheetData>
    <row r="1" spans="1:7" x14ac:dyDescent="0.35">
      <c r="A1" s="67" t="s">
        <v>43</v>
      </c>
    </row>
    <row r="3" spans="1:7" x14ac:dyDescent="0.35">
      <c r="A3" s="90" t="s">
        <v>173</v>
      </c>
      <c r="B3" s="92" t="s">
        <v>238</v>
      </c>
      <c r="C3" s="92" t="s">
        <v>239</v>
      </c>
      <c r="D3" s="92" t="s">
        <v>240</v>
      </c>
      <c r="F3" s="90"/>
      <c r="G3" s="90"/>
    </row>
    <row r="4" spans="1:7" x14ac:dyDescent="0.35">
      <c r="A4" t="s">
        <v>174</v>
      </c>
      <c r="B4" s="65"/>
      <c r="C4" s="16">
        <v>3.4166666666666665</v>
      </c>
      <c r="D4" s="16">
        <v>4.08</v>
      </c>
      <c r="G4" s="65"/>
    </row>
    <row r="5" spans="1:7" x14ac:dyDescent="0.35">
      <c r="A5" t="s">
        <v>175</v>
      </c>
      <c r="B5" s="65"/>
      <c r="C5" s="16">
        <v>3.8461538461538463</v>
      </c>
      <c r="D5" s="16">
        <v>3.8857142857142857</v>
      </c>
      <c r="G5" s="65"/>
    </row>
    <row r="6" spans="1:7" x14ac:dyDescent="0.35">
      <c r="A6" t="s">
        <v>176</v>
      </c>
      <c r="B6" s="65"/>
      <c r="C6" s="16">
        <v>3.7</v>
      </c>
      <c r="D6" s="16">
        <v>3.9583333333333335</v>
      </c>
      <c r="G6" s="65"/>
    </row>
    <row r="7" spans="1:7" x14ac:dyDescent="0.35">
      <c r="A7" t="s">
        <v>177</v>
      </c>
      <c r="B7" s="65"/>
      <c r="C7" s="16">
        <v>4.2765957446808507</v>
      </c>
      <c r="D7" s="16">
        <v>4</v>
      </c>
      <c r="G7" s="65"/>
    </row>
    <row r="8" spans="1:7" x14ac:dyDescent="0.35">
      <c r="A8" t="s">
        <v>178</v>
      </c>
      <c r="B8" s="65"/>
      <c r="C8" s="16">
        <v>3.354838709677419</v>
      </c>
      <c r="D8" s="16">
        <v>4.3</v>
      </c>
      <c r="G8" s="65"/>
    </row>
    <row r="9" spans="1:7" x14ac:dyDescent="0.35">
      <c r="A9" t="s">
        <v>179</v>
      </c>
      <c r="B9" s="65"/>
      <c r="C9" s="16">
        <v>3.416666666666667</v>
      </c>
      <c r="D9" s="16">
        <v>3.7058823529411766</v>
      </c>
      <c r="G9" s="65"/>
    </row>
    <row r="10" spans="1:7" x14ac:dyDescent="0.35">
      <c r="A10" t="s">
        <v>180</v>
      </c>
      <c r="B10" s="65"/>
      <c r="C10" s="16">
        <v>3.5263157894736841</v>
      </c>
      <c r="D10" s="16">
        <v>4.9000000000000004</v>
      </c>
      <c r="G10" s="65"/>
    </row>
    <row r="11" spans="1:7" x14ac:dyDescent="0.35">
      <c r="A11" t="s">
        <v>181</v>
      </c>
      <c r="B11" s="65"/>
      <c r="C11" s="16">
        <v>4.21</v>
      </c>
      <c r="D11" s="16">
        <v>4</v>
      </c>
      <c r="G11" s="65"/>
    </row>
    <row r="12" spans="1:7" x14ac:dyDescent="0.35">
      <c r="A12" t="s">
        <v>182</v>
      </c>
      <c r="B12" s="65"/>
      <c r="C12" s="16">
        <v>3.19</v>
      </c>
      <c r="D12" s="16">
        <v>3.9666666666666668</v>
      </c>
      <c r="G12" s="65"/>
    </row>
    <row r="13" spans="1:7" x14ac:dyDescent="0.35">
      <c r="A13" t="s">
        <v>183</v>
      </c>
      <c r="B13" s="65"/>
      <c r="C13" s="16">
        <v>4</v>
      </c>
      <c r="D13" s="16">
        <v>4.3055555555555554</v>
      </c>
      <c r="G13" s="65"/>
    </row>
    <row r="14" spans="1:7" x14ac:dyDescent="0.35">
      <c r="A14" t="s">
        <v>184</v>
      </c>
      <c r="B14" s="65"/>
      <c r="C14" s="16">
        <v>3.64</v>
      </c>
      <c r="D14" s="16">
        <v>4.729166666666667</v>
      </c>
      <c r="G14" s="65"/>
    </row>
    <row r="15" spans="1:7" x14ac:dyDescent="0.35">
      <c r="A15" t="s">
        <v>185</v>
      </c>
      <c r="B15" s="65"/>
      <c r="C15" s="16">
        <v>3.57</v>
      </c>
      <c r="D15" s="16">
        <v>3.9642857142857144</v>
      </c>
      <c r="G15" s="65"/>
    </row>
    <row r="16" spans="1:7" x14ac:dyDescent="0.35">
      <c r="A16" t="s">
        <v>186</v>
      </c>
      <c r="B16" s="65"/>
      <c r="C16" s="16">
        <v>3.6</v>
      </c>
      <c r="D16" s="16">
        <v>3.8823529411764706</v>
      </c>
      <c r="G16" s="65"/>
    </row>
    <row r="17" spans="1:7" x14ac:dyDescent="0.35">
      <c r="A17" t="s">
        <v>187</v>
      </c>
      <c r="B17" s="65"/>
      <c r="C17" s="16">
        <v>3.82</v>
      </c>
      <c r="D17" s="16">
        <v>4.4000000000000004</v>
      </c>
      <c r="G17" s="65"/>
    </row>
    <row r="18" spans="1:7" x14ac:dyDescent="0.35">
      <c r="A18" t="s">
        <v>188</v>
      </c>
      <c r="B18" s="65"/>
      <c r="C18" s="16">
        <v>4.25</v>
      </c>
      <c r="D18" s="16">
        <v>3.9629629629629628</v>
      </c>
      <c r="G18" s="65"/>
    </row>
    <row r="19" spans="1:7" x14ac:dyDescent="0.35">
      <c r="A19" t="s">
        <v>189</v>
      </c>
      <c r="B19" s="65"/>
      <c r="C19" s="16">
        <v>3.71</v>
      </c>
      <c r="D19" s="16">
        <v>4.5</v>
      </c>
      <c r="G19" s="65"/>
    </row>
    <row r="20" spans="1:7" x14ac:dyDescent="0.35">
      <c r="A20" t="s">
        <v>190</v>
      </c>
      <c r="B20" s="65"/>
      <c r="C20" s="16">
        <v>4.33</v>
      </c>
      <c r="D20" s="16">
        <v>4.8947368421052628</v>
      </c>
      <c r="G20" s="65"/>
    </row>
    <row r="21" spans="1:7" x14ac:dyDescent="0.35">
      <c r="A21" t="s">
        <v>191</v>
      </c>
      <c r="B21" s="65"/>
      <c r="C21" s="16">
        <v>3.74</v>
      </c>
      <c r="D21" s="16">
        <v>4.6818181818181817</v>
      </c>
      <c r="G21" s="65"/>
    </row>
    <row r="22" spans="1:7" x14ac:dyDescent="0.35">
      <c r="A22" t="s">
        <v>192</v>
      </c>
      <c r="B22" s="65"/>
      <c r="C22" s="16">
        <v>2.88</v>
      </c>
      <c r="D22" s="16">
        <v>3.9130434782608696</v>
      </c>
      <c r="G22" s="65"/>
    </row>
    <row r="23" spans="1:7" x14ac:dyDescent="0.35">
      <c r="A23" t="s">
        <v>193</v>
      </c>
      <c r="B23" s="65"/>
      <c r="C23" s="16">
        <v>4.0599999999999996</v>
      </c>
      <c r="D23" s="16">
        <v>4.479166666666667</v>
      </c>
      <c r="G23" s="65"/>
    </row>
    <row r="24" spans="1:7" x14ac:dyDescent="0.35">
      <c r="A24" t="s">
        <v>194</v>
      </c>
      <c r="B24" s="65"/>
      <c r="C24" s="16">
        <v>4.09</v>
      </c>
      <c r="D24" s="16">
        <v>4.2857142857142856</v>
      </c>
      <c r="G24" s="65"/>
    </row>
    <row r="25" spans="1:7" x14ac:dyDescent="0.35">
      <c r="A25" t="s">
        <v>195</v>
      </c>
      <c r="B25" s="65"/>
      <c r="C25" s="16">
        <v>3.75</v>
      </c>
      <c r="D25" s="16">
        <v>4.2307692307692308</v>
      </c>
      <c r="G25" s="65"/>
    </row>
    <row r="26" spans="1:7" x14ac:dyDescent="0.35">
      <c r="A26" t="s">
        <v>196</v>
      </c>
      <c r="B26" s="65"/>
      <c r="C26" s="16">
        <v>4.18</v>
      </c>
      <c r="D26" s="16">
        <v>3.7659574468085109</v>
      </c>
      <c r="G26" s="65"/>
    </row>
    <row r="28" spans="1:7" x14ac:dyDescent="0.35">
      <c r="A28" t="s">
        <v>224</v>
      </c>
      <c r="B28" s="105">
        <f>MAX($C$4:$D$26)</f>
        <v>4.9000000000000004</v>
      </c>
    </row>
    <row r="29" spans="1:7" x14ac:dyDescent="0.35">
      <c r="A29" t="s">
        <v>226</v>
      </c>
      <c r="B29" s="105">
        <f>MIN($C$4:$D$26)</f>
        <v>2.88</v>
      </c>
    </row>
    <row r="30" spans="1:7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7030A0"/>
  </sheetPr>
  <dimension ref="A1:H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8" x14ac:dyDescent="0.35">
      <c r="A1" s="1" t="s">
        <v>48</v>
      </c>
    </row>
    <row r="3" spans="1:8" x14ac:dyDescent="0.35">
      <c r="A3" s="90" t="s">
        <v>173</v>
      </c>
      <c r="B3" s="92" t="s">
        <v>238</v>
      </c>
      <c r="C3" s="92" t="s">
        <v>239</v>
      </c>
      <c r="D3" s="92" t="s">
        <v>240</v>
      </c>
      <c r="G3" s="90"/>
      <c r="H3" s="90"/>
    </row>
    <row r="4" spans="1:8" x14ac:dyDescent="0.35">
      <c r="A4" t="s">
        <v>174</v>
      </c>
      <c r="B4" s="65"/>
      <c r="C4" s="16">
        <v>3.85</v>
      </c>
      <c r="D4" s="16">
        <v>3.28</v>
      </c>
      <c r="H4" s="65"/>
    </row>
    <row r="5" spans="1:8" x14ac:dyDescent="0.35">
      <c r="A5" t="s">
        <v>175</v>
      </c>
      <c r="B5" s="65"/>
      <c r="C5" s="16">
        <v>4.37</v>
      </c>
      <c r="D5" s="16">
        <v>4</v>
      </c>
      <c r="H5" s="65"/>
    </row>
    <row r="6" spans="1:8" x14ac:dyDescent="0.35">
      <c r="A6" t="s">
        <v>176</v>
      </c>
      <c r="B6" s="65"/>
      <c r="C6" s="16">
        <v>4.13</v>
      </c>
      <c r="D6" s="16">
        <v>3.75</v>
      </c>
      <c r="H6" s="65"/>
    </row>
    <row r="7" spans="1:8" x14ac:dyDescent="0.35">
      <c r="A7" t="s">
        <v>177</v>
      </c>
      <c r="B7" s="65"/>
      <c r="C7" s="16">
        <v>4.0199999999999996</v>
      </c>
      <c r="D7" s="16">
        <v>3.0909090909090908</v>
      </c>
      <c r="H7" s="65"/>
    </row>
    <row r="8" spans="1:8" x14ac:dyDescent="0.35">
      <c r="A8" t="s">
        <v>178</v>
      </c>
      <c r="B8" s="65"/>
      <c r="C8" s="16">
        <v>3.9</v>
      </c>
      <c r="D8" s="16">
        <v>2.9</v>
      </c>
      <c r="H8" s="65"/>
    </row>
    <row r="9" spans="1:8" x14ac:dyDescent="0.35">
      <c r="A9" t="s">
        <v>179</v>
      </c>
      <c r="B9" s="65"/>
      <c r="C9" s="16">
        <v>3.75</v>
      </c>
      <c r="D9" s="16">
        <v>3.9411764705882355</v>
      </c>
      <c r="H9" s="65"/>
    </row>
    <row r="10" spans="1:8" x14ac:dyDescent="0.35">
      <c r="A10" t="s">
        <v>180</v>
      </c>
      <c r="B10" s="65"/>
      <c r="C10" s="16">
        <v>3.79</v>
      </c>
      <c r="D10" s="16">
        <v>3.2</v>
      </c>
      <c r="H10" s="65"/>
    </row>
    <row r="11" spans="1:8" x14ac:dyDescent="0.35">
      <c r="A11" t="s">
        <v>181</v>
      </c>
      <c r="B11" s="65"/>
      <c r="C11" s="16">
        <v>4.26</v>
      </c>
      <c r="D11" s="16">
        <v>4.0857142857142854</v>
      </c>
      <c r="H11" s="65"/>
    </row>
    <row r="12" spans="1:8" x14ac:dyDescent="0.35">
      <c r="A12" t="s">
        <v>196</v>
      </c>
      <c r="B12" s="65"/>
      <c r="C12" s="16">
        <v>4.0599999999999996</v>
      </c>
      <c r="D12" s="16">
        <v>3.8723404255319149</v>
      </c>
      <c r="H12" s="65"/>
    </row>
    <row r="13" spans="1:8" x14ac:dyDescent="0.35">
      <c r="A13" t="s">
        <v>182</v>
      </c>
      <c r="B13" s="65"/>
      <c r="C13" s="16">
        <v>3.67</v>
      </c>
      <c r="D13" s="16">
        <v>3.5</v>
      </c>
      <c r="H13" s="65"/>
    </row>
    <row r="14" spans="1:8" x14ac:dyDescent="0.35">
      <c r="A14" t="s">
        <v>183</v>
      </c>
      <c r="B14" s="65"/>
      <c r="C14" s="16">
        <v>4.13</v>
      </c>
      <c r="D14" s="16">
        <v>3.8055555555555554</v>
      </c>
      <c r="H14" s="65"/>
    </row>
    <row r="15" spans="1:8" x14ac:dyDescent="0.35">
      <c r="A15" t="s">
        <v>184</v>
      </c>
      <c r="B15" s="65"/>
      <c r="C15" s="16">
        <v>4.29</v>
      </c>
      <c r="D15" s="16">
        <v>3.6875</v>
      </c>
      <c r="H15" s="65"/>
    </row>
    <row r="16" spans="1:8" x14ac:dyDescent="0.35">
      <c r="A16" t="s">
        <v>185</v>
      </c>
      <c r="B16" s="65"/>
      <c r="C16" s="16">
        <v>4.43</v>
      </c>
      <c r="D16" s="16">
        <v>3.7857142857142856</v>
      </c>
      <c r="H16" s="65"/>
    </row>
    <row r="17" spans="1:8" x14ac:dyDescent="0.35">
      <c r="A17" t="s">
        <v>186</v>
      </c>
      <c r="B17" s="65"/>
      <c r="C17" s="16">
        <v>3.8</v>
      </c>
      <c r="D17" s="16">
        <v>3.7647058823529411</v>
      </c>
      <c r="H17" s="65"/>
    </row>
    <row r="18" spans="1:8" x14ac:dyDescent="0.35">
      <c r="A18" t="s">
        <v>187</v>
      </c>
      <c r="B18" s="65"/>
      <c r="C18" s="16">
        <v>4.3600000000000003</v>
      </c>
      <c r="D18" s="16">
        <v>4.0285714285714285</v>
      </c>
      <c r="H18" s="65"/>
    </row>
    <row r="19" spans="1:8" x14ac:dyDescent="0.35">
      <c r="A19" t="s">
        <v>188</v>
      </c>
      <c r="B19" s="65"/>
      <c r="C19" s="16">
        <v>3.67</v>
      </c>
      <c r="D19" s="16">
        <v>3.9333333333333331</v>
      </c>
      <c r="H19" s="65"/>
    </row>
    <row r="20" spans="1:8" x14ac:dyDescent="0.35">
      <c r="A20" t="s">
        <v>189</v>
      </c>
      <c r="B20" s="65"/>
      <c r="C20" s="16">
        <v>3.29</v>
      </c>
      <c r="D20" s="16">
        <v>3.9375</v>
      </c>
      <c r="H20" s="65"/>
    </row>
    <row r="21" spans="1:8" x14ac:dyDescent="0.35">
      <c r="A21" t="s">
        <v>190</v>
      </c>
      <c r="B21" s="65"/>
      <c r="C21" s="16">
        <v>4.67</v>
      </c>
      <c r="D21" s="16">
        <v>4.2631578947368425</v>
      </c>
      <c r="H21" s="65"/>
    </row>
    <row r="22" spans="1:8" x14ac:dyDescent="0.35">
      <c r="A22" t="s">
        <v>191</v>
      </c>
      <c r="B22" s="65"/>
      <c r="C22" s="16">
        <v>3.81</v>
      </c>
      <c r="D22" s="16">
        <v>4.1818181818181817</v>
      </c>
      <c r="H22" s="65"/>
    </row>
    <row r="23" spans="1:8" x14ac:dyDescent="0.35">
      <c r="A23" t="s">
        <v>192</v>
      </c>
      <c r="B23" s="65"/>
      <c r="C23" s="16">
        <v>3.38</v>
      </c>
      <c r="D23" s="16">
        <v>3.4782608695652173</v>
      </c>
      <c r="H23" s="65"/>
    </row>
    <row r="24" spans="1:8" x14ac:dyDescent="0.35">
      <c r="A24" t="s">
        <v>193</v>
      </c>
      <c r="B24" s="65"/>
      <c r="C24" s="16">
        <v>3.94</v>
      </c>
      <c r="D24" s="16">
        <v>4.104166666666667</v>
      </c>
      <c r="H24" s="65"/>
    </row>
    <row r="25" spans="1:8" x14ac:dyDescent="0.35">
      <c r="A25" t="s">
        <v>194</v>
      </c>
      <c r="B25" s="65"/>
      <c r="C25" s="16">
        <v>3.57</v>
      </c>
      <c r="D25" s="16">
        <v>4.2142857142857144</v>
      </c>
      <c r="H25" s="65"/>
    </row>
    <row r="26" spans="1:8" x14ac:dyDescent="0.35">
      <c r="A26" t="s">
        <v>195</v>
      </c>
      <c r="B26" s="65"/>
      <c r="C26" s="16">
        <v>4.75</v>
      </c>
      <c r="D26" s="16">
        <v>3.9230769230769229</v>
      </c>
      <c r="H26" s="65"/>
    </row>
    <row r="28" spans="1:8" x14ac:dyDescent="0.35">
      <c r="A28" t="s">
        <v>224</v>
      </c>
      <c r="B28" s="105">
        <f>MAX($C$4:$D$26)</f>
        <v>4.75</v>
      </c>
    </row>
    <row r="29" spans="1:8" x14ac:dyDescent="0.35">
      <c r="A29" t="s">
        <v>226</v>
      </c>
      <c r="B29" s="105">
        <f>MIN($C$4:$D$26)</f>
        <v>2.9</v>
      </c>
    </row>
    <row r="30" spans="1:8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51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B4" s="65"/>
      <c r="C4" s="180">
        <v>0.52079999999999993</v>
      </c>
      <c r="D4" s="16">
        <v>0.64</v>
      </c>
    </row>
    <row r="5" spans="1:4" x14ac:dyDescent="0.35">
      <c r="A5" t="s">
        <v>175</v>
      </c>
      <c r="B5" s="65"/>
      <c r="C5" s="180">
        <v>0.3407</v>
      </c>
      <c r="D5" s="16">
        <v>0.48571428571428571</v>
      </c>
    </row>
    <row r="6" spans="1:4" x14ac:dyDescent="0.35">
      <c r="A6" t="s">
        <v>176</v>
      </c>
      <c r="B6" s="65"/>
      <c r="C6" s="180">
        <v>0.3</v>
      </c>
      <c r="D6" s="16">
        <v>0.5</v>
      </c>
    </row>
    <row r="7" spans="1:4" x14ac:dyDescent="0.35">
      <c r="A7" t="s">
        <v>177</v>
      </c>
      <c r="B7" s="65"/>
      <c r="C7" s="180">
        <v>0.27660000000000001</v>
      </c>
      <c r="D7" s="16">
        <v>0.45454545454545453</v>
      </c>
    </row>
    <row r="8" spans="1:4" x14ac:dyDescent="0.35">
      <c r="A8" t="s">
        <v>178</v>
      </c>
      <c r="B8" s="65"/>
      <c r="C8" s="180">
        <v>0.3871</v>
      </c>
      <c r="D8" s="16">
        <v>0.6</v>
      </c>
    </row>
    <row r="9" spans="1:4" x14ac:dyDescent="0.35">
      <c r="A9" t="s">
        <v>179</v>
      </c>
      <c r="B9" s="65"/>
      <c r="C9" s="180">
        <v>0.375</v>
      </c>
      <c r="D9" s="16">
        <v>0.52941176470588236</v>
      </c>
    </row>
    <row r="10" spans="1:4" x14ac:dyDescent="0.35">
      <c r="A10" t="s">
        <v>180</v>
      </c>
      <c r="B10" s="65"/>
      <c r="C10" s="180">
        <v>0.57889999999999997</v>
      </c>
      <c r="D10" s="16">
        <v>0.8</v>
      </c>
    </row>
    <row r="11" spans="1:4" x14ac:dyDescent="0.35">
      <c r="A11" t="s">
        <v>181</v>
      </c>
      <c r="B11" s="65"/>
      <c r="C11" s="180">
        <v>0.31509999999999999</v>
      </c>
      <c r="D11" s="16">
        <v>0.34285714285714286</v>
      </c>
    </row>
    <row r="12" spans="1:4" x14ac:dyDescent="0.35">
      <c r="A12" t="s">
        <v>182</v>
      </c>
      <c r="B12" s="65"/>
      <c r="C12" s="180">
        <v>0.21429999999999999</v>
      </c>
      <c r="D12" s="16">
        <v>0.36666666666666664</v>
      </c>
    </row>
    <row r="13" spans="1:4" x14ac:dyDescent="0.35">
      <c r="A13" t="s">
        <v>183</v>
      </c>
      <c r="B13" s="65"/>
      <c r="C13" s="180">
        <v>0.5</v>
      </c>
      <c r="D13" s="16">
        <v>0.58333333333333337</v>
      </c>
    </row>
    <row r="14" spans="1:4" x14ac:dyDescent="0.35">
      <c r="A14" t="s">
        <v>184</v>
      </c>
      <c r="B14" s="65"/>
      <c r="C14" s="180">
        <v>0.22030000000000002</v>
      </c>
      <c r="D14" s="16">
        <v>0.45833333333333331</v>
      </c>
    </row>
    <row r="15" spans="1:4" x14ac:dyDescent="0.35">
      <c r="A15" t="s">
        <v>185</v>
      </c>
      <c r="B15" s="65"/>
      <c r="C15" s="180">
        <v>0.1429</v>
      </c>
      <c r="D15" s="16">
        <v>0.39285714285714285</v>
      </c>
    </row>
    <row r="16" spans="1:4" x14ac:dyDescent="0.35">
      <c r="A16" t="s">
        <v>186</v>
      </c>
      <c r="B16" s="65"/>
      <c r="C16" s="180">
        <v>0.2</v>
      </c>
      <c r="D16" s="16">
        <v>0.23529411764705882</v>
      </c>
    </row>
    <row r="17" spans="1:4" x14ac:dyDescent="0.35">
      <c r="A17" t="s">
        <v>187</v>
      </c>
      <c r="B17" s="65"/>
      <c r="C17" s="180">
        <v>0.18179999999999999</v>
      </c>
      <c r="D17" s="16">
        <v>0.48571428571428571</v>
      </c>
    </row>
    <row r="18" spans="1:4" x14ac:dyDescent="0.35">
      <c r="A18" t="s">
        <v>188</v>
      </c>
      <c r="B18" s="65"/>
      <c r="C18" s="180">
        <v>0.33329999999999999</v>
      </c>
      <c r="D18" s="16">
        <v>0.34074074074074073</v>
      </c>
    </row>
    <row r="19" spans="1:4" x14ac:dyDescent="0.35">
      <c r="A19" t="s">
        <v>189</v>
      </c>
      <c r="B19" s="65"/>
      <c r="C19" s="180">
        <v>0.28570000000000001</v>
      </c>
      <c r="D19" s="16">
        <v>0.1875</v>
      </c>
    </row>
    <row r="20" spans="1:4" x14ac:dyDescent="0.35">
      <c r="A20" t="s">
        <v>190</v>
      </c>
      <c r="B20" s="65"/>
      <c r="C20" s="180">
        <v>0.33329999999999999</v>
      </c>
      <c r="D20" s="16">
        <v>0.31578947368421051</v>
      </c>
    </row>
    <row r="21" spans="1:4" x14ac:dyDescent="0.35">
      <c r="A21" t="s">
        <v>191</v>
      </c>
      <c r="B21" s="65"/>
      <c r="C21" s="180">
        <v>0.2581</v>
      </c>
      <c r="D21" s="16">
        <v>0.5</v>
      </c>
    </row>
    <row r="22" spans="1:4" x14ac:dyDescent="0.35">
      <c r="A22" t="s">
        <v>192</v>
      </c>
      <c r="B22" s="65"/>
      <c r="C22" s="180">
        <v>0.125</v>
      </c>
      <c r="D22" s="16">
        <v>0.60869565217391308</v>
      </c>
    </row>
    <row r="23" spans="1:4" x14ac:dyDescent="0.35">
      <c r="A23" t="s">
        <v>193</v>
      </c>
      <c r="B23" s="65"/>
      <c r="C23" s="180">
        <v>0.375</v>
      </c>
      <c r="D23" s="16">
        <v>0.35416666666666669</v>
      </c>
    </row>
    <row r="24" spans="1:4" x14ac:dyDescent="0.35">
      <c r="A24" t="s">
        <v>194</v>
      </c>
      <c r="B24" s="65"/>
      <c r="C24" s="180">
        <v>0.39130000000000004</v>
      </c>
      <c r="D24" s="16">
        <v>0.42857142857142855</v>
      </c>
    </row>
    <row r="25" spans="1:4" x14ac:dyDescent="0.35">
      <c r="A25" t="s">
        <v>195</v>
      </c>
      <c r="B25" s="65"/>
      <c r="C25" s="180">
        <v>0.5</v>
      </c>
      <c r="D25" s="16">
        <v>0.53846153846153844</v>
      </c>
    </row>
    <row r="26" spans="1:4" x14ac:dyDescent="0.35">
      <c r="A26" t="s">
        <v>196</v>
      </c>
      <c r="B26" s="65"/>
      <c r="C26" s="180">
        <v>0.23530000000000001</v>
      </c>
      <c r="D26" s="16">
        <v>0.38297872340425532</v>
      </c>
    </row>
    <row r="28" spans="1:4" x14ac:dyDescent="0.35">
      <c r="A28" t="s">
        <v>224</v>
      </c>
      <c r="B28" s="105">
        <f>MAX($C$4:$D$26)</f>
        <v>0.8</v>
      </c>
    </row>
    <row r="29" spans="1:4" x14ac:dyDescent="0.35">
      <c r="A29" t="s">
        <v>226</v>
      </c>
      <c r="B29" s="105">
        <f>MIN($C$4:$D$26)</f>
        <v>0.125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53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B4" s="65"/>
      <c r="C4">
        <v>3.58</v>
      </c>
      <c r="D4">
        <v>3.72</v>
      </c>
    </row>
    <row r="5" spans="1:4" x14ac:dyDescent="0.35">
      <c r="A5" t="s">
        <v>175</v>
      </c>
      <c r="B5" s="65"/>
      <c r="C5">
        <v>4.05</v>
      </c>
      <c r="D5">
        <v>4</v>
      </c>
    </row>
    <row r="6" spans="1:4" x14ac:dyDescent="0.35">
      <c r="A6" t="s">
        <v>176</v>
      </c>
      <c r="B6" s="65"/>
      <c r="C6">
        <v>3.9</v>
      </c>
      <c r="D6">
        <v>3.2083333333333335</v>
      </c>
    </row>
    <row r="7" spans="1:4" x14ac:dyDescent="0.35">
      <c r="A7" t="s">
        <v>177</v>
      </c>
      <c r="B7" s="65"/>
      <c r="C7">
        <v>3.81</v>
      </c>
      <c r="D7">
        <v>3.7272727272727271</v>
      </c>
    </row>
    <row r="8" spans="1:4" x14ac:dyDescent="0.35">
      <c r="A8" t="s">
        <v>178</v>
      </c>
      <c r="B8" s="65"/>
      <c r="C8">
        <v>3.77</v>
      </c>
      <c r="D8">
        <v>3.9333333333333331</v>
      </c>
    </row>
    <row r="9" spans="1:4" x14ac:dyDescent="0.35">
      <c r="A9" t="s">
        <v>179</v>
      </c>
      <c r="B9" s="65"/>
      <c r="C9">
        <v>3.5</v>
      </c>
      <c r="D9">
        <v>4.4117647058823533</v>
      </c>
    </row>
    <row r="10" spans="1:4" x14ac:dyDescent="0.35">
      <c r="A10" t="s">
        <v>180</v>
      </c>
      <c r="B10" s="65"/>
      <c r="C10">
        <v>3.63</v>
      </c>
      <c r="D10">
        <v>3.8</v>
      </c>
    </row>
    <row r="11" spans="1:4" x14ac:dyDescent="0.35">
      <c r="A11" t="s">
        <v>181</v>
      </c>
      <c r="B11" s="65"/>
      <c r="C11">
        <v>3.51</v>
      </c>
      <c r="D11">
        <v>3.4285714285714284</v>
      </c>
    </row>
    <row r="12" spans="1:4" x14ac:dyDescent="0.35">
      <c r="A12" t="s">
        <v>196</v>
      </c>
      <c r="B12" s="65"/>
      <c r="C12">
        <v>4.29</v>
      </c>
      <c r="D12">
        <v>4.3404255319148932</v>
      </c>
    </row>
    <row r="13" spans="1:4" x14ac:dyDescent="0.35">
      <c r="A13" t="s">
        <v>182</v>
      </c>
      <c r="B13" s="65"/>
      <c r="C13">
        <v>3.79</v>
      </c>
      <c r="D13">
        <v>3.3666666666666667</v>
      </c>
    </row>
    <row r="14" spans="1:4" x14ac:dyDescent="0.35">
      <c r="A14" t="s">
        <v>183</v>
      </c>
      <c r="B14" s="65"/>
      <c r="C14">
        <v>4.13</v>
      </c>
      <c r="D14">
        <v>4.0555555555555554</v>
      </c>
    </row>
    <row r="15" spans="1:4" x14ac:dyDescent="0.35">
      <c r="A15" t="s">
        <v>184</v>
      </c>
      <c r="B15" s="65"/>
      <c r="C15">
        <v>4.71</v>
      </c>
      <c r="D15">
        <v>4.604166666666667</v>
      </c>
    </row>
    <row r="16" spans="1:4" x14ac:dyDescent="0.35">
      <c r="A16" t="s">
        <v>185</v>
      </c>
      <c r="B16" s="65"/>
      <c r="C16">
        <v>3.29</v>
      </c>
      <c r="D16">
        <v>3.9285714285714284</v>
      </c>
    </row>
    <row r="17" spans="1:4" x14ac:dyDescent="0.35">
      <c r="A17" t="s">
        <v>186</v>
      </c>
      <c r="B17" s="65"/>
      <c r="C17">
        <v>3.4</v>
      </c>
      <c r="D17">
        <v>3.5294117647058822</v>
      </c>
    </row>
    <row r="18" spans="1:4" x14ac:dyDescent="0.35">
      <c r="A18" t="s">
        <v>187</v>
      </c>
      <c r="B18" s="65"/>
      <c r="C18">
        <v>3.45</v>
      </c>
      <c r="D18">
        <v>4.0571428571428569</v>
      </c>
    </row>
    <row r="19" spans="1:4" x14ac:dyDescent="0.35">
      <c r="A19" t="s">
        <v>188</v>
      </c>
      <c r="B19" s="65"/>
      <c r="C19">
        <v>3.92</v>
      </c>
      <c r="D19">
        <v>4.1481481481481479</v>
      </c>
    </row>
    <row r="20" spans="1:4" x14ac:dyDescent="0.35">
      <c r="A20" t="s">
        <v>189</v>
      </c>
      <c r="B20" s="65"/>
      <c r="C20">
        <v>3.57</v>
      </c>
      <c r="D20">
        <v>3.8125</v>
      </c>
    </row>
    <row r="21" spans="1:4" x14ac:dyDescent="0.35">
      <c r="A21" t="s">
        <v>190</v>
      </c>
      <c r="B21" s="65"/>
      <c r="C21">
        <v>4.78</v>
      </c>
      <c r="D21">
        <v>4.5789473684210522</v>
      </c>
    </row>
    <row r="22" spans="1:4" x14ac:dyDescent="0.35">
      <c r="A22" t="s">
        <v>191</v>
      </c>
      <c r="B22" s="65"/>
      <c r="C22">
        <v>4.0999999999999996</v>
      </c>
      <c r="D22">
        <v>3.9545454545454546</v>
      </c>
    </row>
    <row r="23" spans="1:4" x14ac:dyDescent="0.35">
      <c r="A23" t="s">
        <v>192</v>
      </c>
      <c r="B23" s="65"/>
      <c r="C23">
        <v>3.75</v>
      </c>
      <c r="D23">
        <v>3.347826086956522</v>
      </c>
    </row>
    <row r="24" spans="1:4" x14ac:dyDescent="0.35">
      <c r="A24" t="s">
        <v>193</v>
      </c>
      <c r="B24" s="65"/>
      <c r="C24">
        <v>4.13</v>
      </c>
      <c r="D24">
        <v>4.520833333333333</v>
      </c>
    </row>
    <row r="25" spans="1:4" x14ac:dyDescent="0.35">
      <c r="A25" t="s">
        <v>194</v>
      </c>
      <c r="B25" s="65"/>
      <c r="C25">
        <v>3.7</v>
      </c>
      <c r="D25">
        <v>3.5714285714285716</v>
      </c>
    </row>
    <row r="26" spans="1:4" x14ac:dyDescent="0.35">
      <c r="A26" t="s">
        <v>195</v>
      </c>
      <c r="B26" s="65"/>
      <c r="C26">
        <v>3.88</v>
      </c>
      <c r="D26">
        <v>3.7692307692307692</v>
      </c>
    </row>
    <row r="28" spans="1:4" x14ac:dyDescent="0.35">
      <c r="A28" t="s">
        <v>224</v>
      </c>
      <c r="B28" s="105">
        <f>MAX($C$4:$D$26)</f>
        <v>4.78</v>
      </c>
    </row>
    <row r="29" spans="1:4" x14ac:dyDescent="0.35">
      <c r="A29" t="s">
        <v>226</v>
      </c>
      <c r="B29" s="105">
        <f>MIN($C$4:$D$26)</f>
        <v>3.2083333333333335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55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B4" s="65"/>
      <c r="C4" s="180">
        <v>0.375</v>
      </c>
      <c r="D4" s="16">
        <v>0.88</v>
      </c>
    </row>
    <row r="5" spans="1:4" x14ac:dyDescent="0.35">
      <c r="A5" t="s">
        <v>175</v>
      </c>
      <c r="B5" s="65"/>
      <c r="C5" s="180">
        <v>0.49450000000000005</v>
      </c>
      <c r="D5" s="16">
        <v>0.62857142857142856</v>
      </c>
    </row>
    <row r="6" spans="1:4" x14ac:dyDescent="0.35">
      <c r="A6" t="s">
        <v>176</v>
      </c>
      <c r="B6" s="65"/>
      <c r="C6" s="180">
        <v>0.6</v>
      </c>
      <c r="D6" s="16">
        <v>0.625</v>
      </c>
    </row>
    <row r="7" spans="1:4" x14ac:dyDescent="0.35">
      <c r="A7" t="s">
        <v>177</v>
      </c>
      <c r="B7" s="65"/>
      <c r="C7" s="180">
        <v>0.4894</v>
      </c>
      <c r="D7" s="16">
        <v>0.68181818181818177</v>
      </c>
    </row>
    <row r="8" spans="1:4" x14ac:dyDescent="0.35">
      <c r="A8" t="s">
        <v>178</v>
      </c>
      <c r="B8" s="65"/>
      <c r="C8" s="180">
        <v>0.45159999999999995</v>
      </c>
      <c r="D8" s="16">
        <v>0.83333333333333337</v>
      </c>
    </row>
    <row r="9" spans="1:4" x14ac:dyDescent="0.35">
      <c r="A9" t="s">
        <v>179</v>
      </c>
      <c r="B9" s="65"/>
      <c r="C9" s="180">
        <v>0.5</v>
      </c>
      <c r="D9" s="16">
        <v>0.70588235294117652</v>
      </c>
    </row>
    <row r="10" spans="1:4" x14ac:dyDescent="0.35">
      <c r="A10" t="s">
        <v>180</v>
      </c>
      <c r="B10" s="65"/>
      <c r="C10" s="180">
        <v>0.42109999999999997</v>
      </c>
      <c r="D10" s="16">
        <v>0.9</v>
      </c>
    </row>
    <row r="11" spans="1:4" x14ac:dyDescent="0.35">
      <c r="A11" t="s">
        <v>181</v>
      </c>
      <c r="B11" s="65"/>
      <c r="C11" s="180">
        <v>0.54789999999999994</v>
      </c>
      <c r="D11" s="16">
        <v>0.42857142857142855</v>
      </c>
    </row>
    <row r="12" spans="1:4" x14ac:dyDescent="0.35">
      <c r="A12" t="s">
        <v>182</v>
      </c>
      <c r="B12" s="65"/>
      <c r="C12" s="180">
        <v>0.52380000000000004</v>
      </c>
      <c r="D12" s="16">
        <v>0.43333333333333335</v>
      </c>
    </row>
    <row r="13" spans="1:4" x14ac:dyDescent="0.35">
      <c r="A13" t="s">
        <v>183</v>
      </c>
      <c r="B13" s="65"/>
      <c r="C13" s="180">
        <v>0.5</v>
      </c>
      <c r="D13" s="16">
        <v>0.61111111111111116</v>
      </c>
    </row>
    <row r="14" spans="1:4" x14ac:dyDescent="0.35">
      <c r="A14" t="s">
        <v>184</v>
      </c>
      <c r="B14" s="65"/>
      <c r="C14" s="180">
        <v>0.38979999999999998</v>
      </c>
      <c r="D14" s="16">
        <v>0.66666666666666663</v>
      </c>
    </row>
    <row r="15" spans="1:4" x14ac:dyDescent="0.35">
      <c r="A15" t="s">
        <v>185</v>
      </c>
      <c r="B15" s="65"/>
      <c r="C15" s="180">
        <v>0.57140000000000002</v>
      </c>
      <c r="D15" s="16">
        <v>0.6071428571428571</v>
      </c>
    </row>
    <row r="16" spans="1:4" x14ac:dyDescent="0.35">
      <c r="A16" t="s">
        <v>186</v>
      </c>
      <c r="B16" s="65"/>
      <c r="C16" s="180">
        <v>0.2</v>
      </c>
      <c r="D16" s="16">
        <v>0.29411764705882354</v>
      </c>
    </row>
    <row r="17" spans="1:4" x14ac:dyDescent="0.35">
      <c r="A17" t="s">
        <v>187</v>
      </c>
      <c r="B17" s="65"/>
      <c r="C17" s="180">
        <v>0.54549999999999998</v>
      </c>
      <c r="D17" s="16">
        <v>0.77142857142857146</v>
      </c>
    </row>
    <row r="18" spans="1:4" x14ac:dyDescent="0.35">
      <c r="A18" t="s">
        <v>188</v>
      </c>
      <c r="B18" s="65"/>
      <c r="C18" s="180">
        <v>0.5</v>
      </c>
      <c r="D18" s="16">
        <v>0.52592592592592591</v>
      </c>
    </row>
    <row r="19" spans="1:4" x14ac:dyDescent="0.35">
      <c r="A19" t="s">
        <v>189</v>
      </c>
      <c r="B19" s="65"/>
      <c r="C19" s="180">
        <v>0.42859999999999998</v>
      </c>
      <c r="D19" s="16">
        <v>0.5</v>
      </c>
    </row>
    <row r="20" spans="1:4" x14ac:dyDescent="0.35">
      <c r="A20" t="s">
        <v>190</v>
      </c>
      <c r="B20" s="65"/>
      <c r="C20" s="180">
        <v>0.55559999999999998</v>
      </c>
      <c r="D20" s="16">
        <v>0.84210526315789469</v>
      </c>
    </row>
    <row r="21" spans="1:4" x14ac:dyDescent="0.35">
      <c r="A21" t="s">
        <v>191</v>
      </c>
      <c r="B21" s="65"/>
      <c r="C21" s="180">
        <v>0.2903</v>
      </c>
      <c r="D21" s="16">
        <v>0.90909090909090906</v>
      </c>
    </row>
    <row r="22" spans="1:4" x14ac:dyDescent="0.35">
      <c r="A22" t="s">
        <v>192</v>
      </c>
      <c r="B22" s="65"/>
      <c r="C22" s="180">
        <v>0.5</v>
      </c>
      <c r="D22" s="16">
        <v>0.78260869565217395</v>
      </c>
    </row>
    <row r="23" spans="1:4" x14ac:dyDescent="0.35">
      <c r="A23" t="s">
        <v>193</v>
      </c>
      <c r="B23" s="65"/>
      <c r="C23" s="180">
        <v>0.6875</v>
      </c>
      <c r="D23" s="16">
        <v>0.72916666666666663</v>
      </c>
    </row>
    <row r="24" spans="1:4" x14ac:dyDescent="0.35">
      <c r="A24" t="s">
        <v>194</v>
      </c>
      <c r="B24" s="65"/>
      <c r="C24" s="180">
        <v>0.39130000000000004</v>
      </c>
      <c r="D24" s="16">
        <v>0.5</v>
      </c>
    </row>
    <row r="25" spans="1:4" x14ac:dyDescent="0.35">
      <c r="A25" t="s">
        <v>195</v>
      </c>
      <c r="B25" s="65"/>
      <c r="C25" s="180">
        <v>0.5</v>
      </c>
      <c r="D25" s="16">
        <v>0.69230769230769229</v>
      </c>
    </row>
    <row r="26" spans="1:4" x14ac:dyDescent="0.35">
      <c r="A26" t="s">
        <v>196</v>
      </c>
      <c r="B26" s="65"/>
      <c r="C26" s="180">
        <v>0.58820000000000006</v>
      </c>
      <c r="D26" s="16">
        <v>0.68085106382978722</v>
      </c>
    </row>
    <row r="28" spans="1:4" x14ac:dyDescent="0.35">
      <c r="A28" t="s">
        <v>224</v>
      </c>
      <c r="B28" s="105">
        <f>MAX($C$4:$D$26)</f>
        <v>0.90909090909090906</v>
      </c>
    </row>
    <row r="29" spans="1:4" x14ac:dyDescent="0.35">
      <c r="A29" t="s">
        <v>226</v>
      </c>
      <c r="B29" s="105">
        <f>MIN($C$4:$D$26)</f>
        <v>0.2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57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B4" s="65"/>
      <c r="C4" s="16">
        <v>0.54170000000000007</v>
      </c>
      <c r="D4" s="16">
        <v>0.52</v>
      </c>
    </row>
    <row r="5" spans="1:4" x14ac:dyDescent="0.35">
      <c r="A5" t="s">
        <v>175</v>
      </c>
      <c r="B5" s="65"/>
      <c r="C5" s="16">
        <v>0.3846</v>
      </c>
      <c r="D5" s="16">
        <v>0.42857142857142855</v>
      </c>
    </row>
    <row r="6" spans="1:4" x14ac:dyDescent="0.35">
      <c r="A6" t="s">
        <v>176</v>
      </c>
      <c r="B6" s="65"/>
      <c r="C6" s="16">
        <v>0.43329999999999996</v>
      </c>
      <c r="D6" s="16">
        <v>0.25</v>
      </c>
    </row>
    <row r="7" spans="1:4" x14ac:dyDescent="0.35">
      <c r="A7" t="s">
        <v>177</v>
      </c>
      <c r="B7" s="65"/>
      <c r="C7" s="16">
        <v>0.42549999999999999</v>
      </c>
      <c r="D7" s="16">
        <v>0.27272727272727271</v>
      </c>
    </row>
    <row r="8" spans="1:4" x14ac:dyDescent="0.35">
      <c r="A8" t="s">
        <v>178</v>
      </c>
      <c r="B8" s="65"/>
      <c r="C8" s="16">
        <v>0.45159999999999995</v>
      </c>
      <c r="D8" s="16">
        <v>0.66666666666666663</v>
      </c>
    </row>
    <row r="9" spans="1:4" x14ac:dyDescent="0.35">
      <c r="A9" t="s">
        <v>179</v>
      </c>
      <c r="B9" s="65"/>
      <c r="C9" s="16">
        <v>0.41670000000000001</v>
      </c>
      <c r="D9" s="16">
        <v>0.52941176470588236</v>
      </c>
    </row>
    <row r="10" spans="1:4" x14ac:dyDescent="0.35">
      <c r="A10" t="s">
        <v>180</v>
      </c>
      <c r="B10" s="65"/>
      <c r="C10" s="16">
        <v>0.57889999999999997</v>
      </c>
      <c r="D10" s="16">
        <v>0.5</v>
      </c>
    </row>
    <row r="11" spans="1:4" x14ac:dyDescent="0.35">
      <c r="A11" t="s">
        <v>181</v>
      </c>
      <c r="B11" s="65"/>
      <c r="C11" s="16">
        <v>0.41100000000000003</v>
      </c>
      <c r="D11" s="16">
        <v>0.4</v>
      </c>
    </row>
    <row r="12" spans="1:4" x14ac:dyDescent="0.35">
      <c r="A12" t="s">
        <v>182</v>
      </c>
      <c r="B12" s="65"/>
      <c r="C12" s="16">
        <v>0.33329999999999999</v>
      </c>
      <c r="D12" s="16">
        <v>0.23333333333333334</v>
      </c>
    </row>
    <row r="13" spans="1:4" x14ac:dyDescent="0.35">
      <c r="A13" t="s">
        <v>183</v>
      </c>
      <c r="B13" s="65"/>
      <c r="C13" s="16">
        <v>0.5</v>
      </c>
      <c r="D13" s="16">
        <v>0.33333333333333331</v>
      </c>
    </row>
    <row r="14" spans="1:4" x14ac:dyDescent="0.35">
      <c r="A14" t="s">
        <v>184</v>
      </c>
      <c r="B14" s="65"/>
      <c r="C14" s="16">
        <v>0.2034</v>
      </c>
      <c r="D14" s="16">
        <v>0.375</v>
      </c>
    </row>
    <row r="15" spans="1:4" x14ac:dyDescent="0.35">
      <c r="A15" t="s">
        <v>185</v>
      </c>
      <c r="B15" s="65"/>
      <c r="C15" s="16">
        <v>0.28570000000000001</v>
      </c>
      <c r="D15" s="16">
        <v>0.17857142857142858</v>
      </c>
    </row>
    <row r="16" spans="1:4" x14ac:dyDescent="0.35">
      <c r="A16" t="s">
        <v>186</v>
      </c>
      <c r="B16" s="65"/>
      <c r="C16" s="16">
        <v>0.8</v>
      </c>
      <c r="D16" s="16">
        <v>0</v>
      </c>
    </row>
    <row r="17" spans="1:4" x14ac:dyDescent="0.35">
      <c r="A17" t="s">
        <v>187</v>
      </c>
      <c r="B17" s="65"/>
      <c r="C17" s="16">
        <v>0.72730000000000006</v>
      </c>
      <c r="D17" s="16">
        <v>0.22857142857142856</v>
      </c>
    </row>
    <row r="18" spans="1:4" x14ac:dyDescent="0.35">
      <c r="A18" t="s">
        <v>188</v>
      </c>
      <c r="B18" s="65"/>
      <c r="C18" s="16">
        <v>0.41670000000000001</v>
      </c>
      <c r="D18" s="16">
        <v>0.17037037037037037</v>
      </c>
    </row>
    <row r="19" spans="1:4" x14ac:dyDescent="0.35">
      <c r="A19" t="s">
        <v>189</v>
      </c>
      <c r="B19" s="65"/>
      <c r="C19" s="16">
        <v>0.1429</v>
      </c>
      <c r="D19" s="16">
        <v>0.25</v>
      </c>
    </row>
    <row r="20" spans="1:4" x14ac:dyDescent="0.35">
      <c r="A20" t="s">
        <v>190</v>
      </c>
      <c r="B20" s="65"/>
      <c r="C20" s="16">
        <v>0.33329999999999999</v>
      </c>
      <c r="D20" s="16">
        <v>0.31578947368421051</v>
      </c>
    </row>
    <row r="21" spans="1:4" x14ac:dyDescent="0.35">
      <c r="A21" t="s">
        <v>191</v>
      </c>
      <c r="B21" s="65"/>
      <c r="C21" s="16">
        <v>0.22579999999999997</v>
      </c>
      <c r="D21" s="16">
        <v>0.40909090909090912</v>
      </c>
    </row>
    <row r="22" spans="1:4" x14ac:dyDescent="0.35">
      <c r="A22" t="s">
        <v>192</v>
      </c>
      <c r="B22" s="65"/>
      <c r="C22" s="16">
        <v>0.25</v>
      </c>
      <c r="D22" s="16">
        <v>0.52173913043478259</v>
      </c>
    </row>
    <row r="23" spans="1:4" x14ac:dyDescent="0.35">
      <c r="A23" t="s">
        <v>193</v>
      </c>
      <c r="B23" s="65"/>
      <c r="C23" s="16">
        <v>0.25</v>
      </c>
      <c r="D23" s="16">
        <v>0.41666666666666669</v>
      </c>
    </row>
    <row r="24" spans="1:4" x14ac:dyDescent="0.35">
      <c r="A24" t="s">
        <v>194</v>
      </c>
      <c r="B24" s="65"/>
      <c r="C24" s="16">
        <v>0.3478</v>
      </c>
      <c r="D24" s="16">
        <v>0.42857142857142855</v>
      </c>
    </row>
    <row r="25" spans="1:4" x14ac:dyDescent="0.35">
      <c r="A25" t="s">
        <v>195</v>
      </c>
      <c r="B25" s="65"/>
      <c r="C25" s="16">
        <v>0.5</v>
      </c>
      <c r="D25" s="16">
        <v>0.69230769230769229</v>
      </c>
    </row>
    <row r="26" spans="1:4" x14ac:dyDescent="0.35">
      <c r="A26" t="s">
        <v>196</v>
      </c>
      <c r="B26" s="65"/>
      <c r="C26" s="16">
        <v>0.29410000000000003</v>
      </c>
      <c r="D26" s="16">
        <v>0.44680851063829785</v>
      </c>
    </row>
    <row r="28" spans="1:4" x14ac:dyDescent="0.35">
      <c r="A28" t="s">
        <v>224</v>
      </c>
      <c r="B28" s="105">
        <f>MAX($C$4:$D$26)</f>
        <v>0.8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style="65" hidden="1" customWidth="1"/>
  </cols>
  <sheetData>
    <row r="1" spans="1:4" x14ac:dyDescent="0.35">
      <c r="A1" s="1" t="s">
        <v>61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C4" s="16">
        <v>3.84</v>
      </c>
      <c r="D4" s="16">
        <v>3.84</v>
      </c>
    </row>
    <row r="5" spans="1:4" x14ac:dyDescent="0.35">
      <c r="A5" t="s">
        <v>175</v>
      </c>
      <c r="C5" s="16">
        <v>3.2857142857142856</v>
      </c>
      <c r="D5" s="16">
        <v>3.2857142857142856</v>
      </c>
    </row>
    <row r="6" spans="1:4" x14ac:dyDescent="0.35">
      <c r="A6" t="s">
        <v>176</v>
      </c>
      <c r="C6" s="16">
        <v>3.3333333333333335</v>
      </c>
      <c r="D6" s="16">
        <v>3.3333333333333335</v>
      </c>
    </row>
    <row r="7" spans="1:4" x14ac:dyDescent="0.35">
      <c r="A7" t="s">
        <v>177</v>
      </c>
      <c r="C7" s="16">
        <v>3.2272727272727271</v>
      </c>
      <c r="D7" s="16">
        <v>3.2272727272727271</v>
      </c>
    </row>
    <row r="8" spans="1:4" x14ac:dyDescent="0.35">
      <c r="A8" t="s">
        <v>178</v>
      </c>
      <c r="C8" s="16">
        <v>2.9</v>
      </c>
      <c r="D8" s="16">
        <v>2.9</v>
      </c>
    </row>
    <row r="9" spans="1:4" x14ac:dyDescent="0.35">
      <c r="A9" t="s">
        <v>179</v>
      </c>
      <c r="C9" s="16">
        <v>2.8235294117647061</v>
      </c>
      <c r="D9" s="16">
        <v>2.8235294117647061</v>
      </c>
    </row>
    <row r="10" spans="1:4" x14ac:dyDescent="0.35">
      <c r="A10" t="s">
        <v>180</v>
      </c>
      <c r="C10" s="16">
        <v>3</v>
      </c>
      <c r="D10" s="16">
        <v>3</v>
      </c>
    </row>
    <row r="11" spans="1:4" x14ac:dyDescent="0.35">
      <c r="A11" t="s">
        <v>181</v>
      </c>
      <c r="C11" s="16">
        <v>3.0285714285714285</v>
      </c>
      <c r="D11" s="16">
        <v>3.0285714285714285</v>
      </c>
    </row>
    <row r="12" spans="1:4" x14ac:dyDescent="0.35">
      <c r="A12" t="s">
        <v>182</v>
      </c>
      <c r="C12" s="16">
        <v>3.4</v>
      </c>
      <c r="D12" s="16">
        <v>3.4</v>
      </c>
    </row>
    <row r="13" spans="1:4" x14ac:dyDescent="0.35">
      <c r="A13" t="s">
        <v>183</v>
      </c>
      <c r="C13" s="16">
        <v>4.1111111111111107</v>
      </c>
      <c r="D13" s="16">
        <v>4.1111111111111107</v>
      </c>
    </row>
    <row r="14" spans="1:4" x14ac:dyDescent="0.35">
      <c r="A14" t="s">
        <v>184</v>
      </c>
      <c r="C14" s="16">
        <v>4.3125</v>
      </c>
      <c r="D14" s="16">
        <v>4.3125</v>
      </c>
    </row>
    <row r="15" spans="1:4" x14ac:dyDescent="0.35">
      <c r="A15" t="s">
        <v>185</v>
      </c>
      <c r="C15" s="16">
        <v>3.8571428571428572</v>
      </c>
      <c r="D15" s="16">
        <v>3.8571428571428572</v>
      </c>
    </row>
    <row r="16" spans="1:4" x14ac:dyDescent="0.35">
      <c r="A16" t="s">
        <v>186</v>
      </c>
      <c r="C16" s="16">
        <v>3.1176470588235294</v>
      </c>
      <c r="D16" s="16">
        <v>3.1176470588235294</v>
      </c>
    </row>
    <row r="17" spans="1:4" x14ac:dyDescent="0.35">
      <c r="A17" t="s">
        <v>187</v>
      </c>
      <c r="C17" s="16">
        <v>3.6857142857142855</v>
      </c>
      <c r="D17" s="16">
        <v>3.6857142857142855</v>
      </c>
    </row>
    <row r="18" spans="1:4" x14ac:dyDescent="0.35">
      <c r="A18" t="s">
        <v>188</v>
      </c>
      <c r="C18" s="16">
        <v>3.6592592592592594</v>
      </c>
      <c r="D18" s="16">
        <v>3.6592592592592594</v>
      </c>
    </row>
    <row r="19" spans="1:4" x14ac:dyDescent="0.35">
      <c r="A19" t="s">
        <v>189</v>
      </c>
      <c r="C19" s="16">
        <v>3.0625</v>
      </c>
      <c r="D19" s="16">
        <v>3.0625</v>
      </c>
    </row>
    <row r="20" spans="1:4" x14ac:dyDescent="0.35">
      <c r="A20" t="s">
        <v>190</v>
      </c>
      <c r="C20" s="16">
        <v>3.5789473684210527</v>
      </c>
      <c r="D20" s="16">
        <v>3.5789473684210527</v>
      </c>
    </row>
    <row r="21" spans="1:4" x14ac:dyDescent="0.35">
      <c r="A21" t="s">
        <v>191</v>
      </c>
      <c r="C21" s="16">
        <v>3.2727272727272729</v>
      </c>
      <c r="D21" s="16">
        <v>3.2727272727272729</v>
      </c>
    </row>
    <row r="22" spans="1:4" x14ac:dyDescent="0.35">
      <c r="A22" t="s">
        <v>192</v>
      </c>
      <c r="C22" s="16">
        <v>4</v>
      </c>
      <c r="D22" s="16">
        <v>4</v>
      </c>
    </row>
    <row r="23" spans="1:4" x14ac:dyDescent="0.35">
      <c r="A23" t="s">
        <v>193</v>
      </c>
      <c r="C23" s="16">
        <v>3.3541666666666665</v>
      </c>
      <c r="D23" s="16">
        <v>3.3541666666666665</v>
      </c>
    </row>
    <row r="24" spans="1:4" x14ac:dyDescent="0.35">
      <c r="A24" t="s">
        <v>194</v>
      </c>
      <c r="C24" s="16">
        <v>3.5714285714285716</v>
      </c>
      <c r="D24" s="16">
        <v>3.5714285714285716</v>
      </c>
    </row>
    <row r="25" spans="1:4" x14ac:dyDescent="0.35">
      <c r="A25" t="s">
        <v>195</v>
      </c>
      <c r="C25" s="16">
        <v>4.0769230769230766</v>
      </c>
      <c r="D25" s="16">
        <v>4.0769230769230766</v>
      </c>
    </row>
    <row r="26" spans="1:4" x14ac:dyDescent="0.35">
      <c r="A26" t="s">
        <v>196</v>
      </c>
      <c r="C26" s="16">
        <v>3.3404255319148937</v>
      </c>
      <c r="D26" s="16">
        <v>3.3404255319148937</v>
      </c>
    </row>
    <row r="28" spans="1:4" x14ac:dyDescent="0.35">
      <c r="A28" t="s">
        <v>224</v>
      </c>
      <c r="B28" s="105">
        <f>MAX($C$4:$D$26)</f>
        <v>4.3125</v>
      </c>
    </row>
    <row r="29" spans="1:4" x14ac:dyDescent="0.35">
      <c r="A29" t="s">
        <v>226</v>
      </c>
      <c r="B29" s="105">
        <f>MIN($C$4:$D$26)</f>
        <v>2.8235294117647061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49AF-023D-4560-BD32-6A4DE2A7A7B7}">
  <sheetPr>
    <tabColor rgb="FF7030A0"/>
  </sheetPr>
  <dimension ref="A1:D30"/>
  <sheetViews>
    <sheetView workbookViewId="0">
      <selection activeCell="J16" sqref="J16"/>
    </sheetView>
  </sheetViews>
  <sheetFormatPr baseColWidth="10" defaultColWidth="11.453125" defaultRowHeight="14.5" x14ac:dyDescent="0.35"/>
  <cols>
    <col min="1" max="1" width="28.1796875" customWidth="1"/>
    <col min="2" max="2" width="15.26953125" style="65" hidden="1" customWidth="1"/>
  </cols>
  <sheetData>
    <row r="1" spans="1:4" x14ac:dyDescent="0.35">
      <c r="A1" s="1" t="s">
        <v>63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C4" s="16">
        <v>2.72</v>
      </c>
      <c r="D4" s="16">
        <v>2.72</v>
      </c>
    </row>
    <row r="5" spans="1:4" x14ac:dyDescent="0.35">
      <c r="A5" t="s">
        <v>175</v>
      </c>
      <c r="C5" s="16">
        <v>2.7142857142857144</v>
      </c>
      <c r="D5" s="16">
        <v>2.7142857142857144</v>
      </c>
    </row>
    <row r="6" spans="1:4" x14ac:dyDescent="0.35">
      <c r="A6" t="s">
        <v>176</v>
      </c>
      <c r="C6" s="16">
        <v>4.041666666666667</v>
      </c>
      <c r="D6" s="16">
        <v>4.041666666666667</v>
      </c>
    </row>
    <row r="7" spans="1:4" x14ac:dyDescent="0.35">
      <c r="A7" t="s">
        <v>177</v>
      </c>
      <c r="C7" s="16">
        <v>2.9545454545454546</v>
      </c>
      <c r="D7" s="16">
        <v>2.9545454545454546</v>
      </c>
    </row>
    <row r="8" spans="1:4" x14ac:dyDescent="0.35">
      <c r="A8" t="s">
        <v>178</v>
      </c>
      <c r="C8" s="16">
        <v>3.6333333333333333</v>
      </c>
      <c r="D8" s="16">
        <v>3.6333333333333333</v>
      </c>
    </row>
    <row r="9" spans="1:4" x14ac:dyDescent="0.35">
      <c r="A9" t="s">
        <v>179</v>
      </c>
      <c r="C9" s="16">
        <v>3.1764705882352939</v>
      </c>
      <c r="D9" s="16">
        <v>3.1764705882352939</v>
      </c>
    </row>
    <row r="10" spans="1:4" x14ac:dyDescent="0.35">
      <c r="A10" t="s">
        <v>180</v>
      </c>
      <c r="C10" s="16">
        <v>2.8</v>
      </c>
      <c r="D10" s="16">
        <v>2.8</v>
      </c>
    </row>
    <row r="11" spans="1:4" x14ac:dyDescent="0.35">
      <c r="A11" t="s">
        <v>181</v>
      </c>
      <c r="C11" s="16">
        <v>3.0285714285714285</v>
      </c>
      <c r="D11" s="16">
        <v>3.0285714285714285</v>
      </c>
    </row>
    <row r="12" spans="1:4" x14ac:dyDescent="0.35">
      <c r="A12" t="s">
        <v>182</v>
      </c>
      <c r="C12" s="16">
        <v>2.7</v>
      </c>
      <c r="D12" s="16">
        <v>2.7</v>
      </c>
    </row>
    <row r="13" spans="1:4" x14ac:dyDescent="0.35">
      <c r="A13" t="s">
        <v>183</v>
      </c>
      <c r="C13" s="16">
        <v>3.3333333333333335</v>
      </c>
      <c r="D13" s="16">
        <v>3.3333333333333335</v>
      </c>
    </row>
    <row r="14" spans="1:4" x14ac:dyDescent="0.35">
      <c r="A14" t="s">
        <v>184</v>
      </c>
      <c r="C14" s="16">
        <v>3.8333333333333335</v>
      </c>
      <c r="D14" s="16">
        <v>3.8333333333333335</v>
      </c>
    </row>
    <row r="15" spans="1:4" x14ac:dyDescent="0.35">
      <c r="A15" t="s">
        <v>185</v>
      </c>
      <c r="C15" s="16">
        <v>3.25</v>
      </c>
      <c r="D15" s="16">
        <v>3.25</v>
      </c>
    </row>
    <row r="16" spans="1:4" x14ac:dyDescent="0.35">
      <c r="A16" t="s">
        <v>186</v>
      </c>
      <c r="C16" s="16">
        <v>2.4705882352941178</v>
      </c>
      <c r="D16" s="16">
        <v>2.4705882352941178</v>
      </c>
    </row>
    <row r="17" spans="1:4" x14ac:dyDescent="0.35">
      <c r="A17" t="s">
        <v>187</v>
      </c>
      <c r="C17" s="16">
        <v>3.3714285714285714</v>
      </c>
      <c r="D17" s="16">
        <v>3.3714285714285714</v>
      </c>
    </row>
    <row r="18" spans="1:4" x14ac:dyDescent="0.35">
      <c r="A18" t="s">
        <v>188</v>
      </c>
      <c r="C18" s="16">
        <v>3.4222222222222221</v>
      </c>
      <c r="D18" s="16">
        <v>3.4222222222222221</v>
      </c>
    </row>
    <row r="19" spans="1:4" x14ac:dyDescent="0.35">
      <c r="A19" t="s">
        <v>189</v>
      </c>
      <c r="C19" s="16">
        <v>4.125</v>
      </c>
      <c r="D19" s="16">
        <v>4.125</v>
      </c>
    </row>
    <row r="20" spans="1:4" x14ac:dyDescent="0.35">
      <c r="A20" t="s">
        <v>190</v>
      </c>
      <c r="C20" s="16">
        <v>2.6315789473684212</v>
      </c>
      <c r="D20" s="16">
        <v>2.6315789473684212</v>
      </c>
    </row>
    <row r="21" spans="1:4" x14ac:dyDescent="0.35">
      <c r="A21" t="s">
        <v>191</v>
      </c>
      <c r="C21" s="16">
        <v>3.5454545454545454</v>
      </c>
      <c r="D21" s="16">
        <v>3.5454545454545454</v>
      </c>
    </row>
    <row r="22" spans="1:4" x14ac:dyDescent="0.35">
      <c r="A22" t="s">
        <v>192</v>
      </c>
      <c r="C22" s="16">
        <v>3.347826086956522</v>
      </c>
      <c r="D22" s="16">
        <v>3.347826086956522</v>
      </c>
    </row>
    <row r="23" spans="1:4" x14ac:dyDescent="0.35">
      <c r="A23" t="s">
        <v>193</v>
      </c>
      <c r="C23" s="16">
        <v>3.2291666666666665</v>
      </c>
      <c r="D23" s="16">
        <v>3.2291666666666665</v>
      </c>
    </row>
    <row r="24" spans="1:4" x14ac:dyDescent="0.35">
      <c r="A24" t="s">
        <v>194</v>
      </c>
      <c r="C24" s="16">
        <v>3.2142857142857144</v>
      </c>
      <c r="D24" s="16">
        <v>3.2142857142857144</v>
      </c>
    </row>
    <row r="25" spans="1:4" x14ac:dyDescent="0.35">
      <c r="A25" t="s">
        <v>195</v>
      </c>
      <c r="C25" s="16">
        <v>3</v>
      </c>
      <c r="D25" s="16">
        <v>3</v>
      </c>
    </row>
    <row r="26" spans="1:4" x14ac:dyDescent="0.35">
      <c r="A26" t="s">
        <v>196</v>
      </c>
      <c r="C26" s="16">
        <v>2.8723404255319149</v>
      </c>
      <c r="D26" s="16">
        <v>2.8723404255319149</v>
      </c>
    </row>
    <row r="28" spans="1:4" x14ac:dyDescent="0.35">
      <c r="A28" t="s">
        <v>224</v>
      </c>
      <c r="B28" s="105">
        <f>MAX($C$4:$D$26)</f>
        <v>4.125</v>
      </c>
    </row>
    <row r="29" spans="1:4" x14ac:dyDescent="0.35">
      <c r="A29" t="s">
        <v>226</v>
      </c>
      <c r="B29" s="105">
        <f>MIN($C$4:$D$26)</f>
        <v>2.4705882352941178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68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B4" s="65"/>
      <c r="C4" s="16">
        <v>3.17</v>
      </c>
      <c r="D4" s="16">
        <v>3.96</v>
      </c>
    </row>
    <row r="5" spans="1:4" x14ac:dyDescent="0.35">
      <c r="A5" t="s">
        <v>175</v>
      </c>
      <c r="B5" s="65"/>
      <c r="C5" s="16">
        <v>3.24</v>
      </c>
      <c r="D5" s="16">
        <v>3.7714285714285714</v>
      </c>
    </row>
    <row r="6" spans="1:4" x14ac:dyDescent="0.35">
      <c r="A6" t="s">
        <v>176</v>
      </c>
      <c r="B6" s="65"/>
      <c r="C6" s="16">
        <v>3.63</v>
      </c>
      <c r="D6" s="16">
        <v>3.375</v>
      </c>
    </row>
    <row r="7" spans="1:4" x14ac:dyDescent="0.35">
      <c r="A7" t="s">
        <v>177</v>
      </c>
      <c r="B7" s="65"/>
      <c r="C7" s="16">
        <v>3.66</v>
      </c>
      <c r="D7" s="16">
        <v>3.4545454545454546</v>
      </c>
    </row>
    <row r="8" spans="1:4" x14ac:dyDescent="0.35">
      <c r="A8" t="s">
        <v>178</v>
      </c>
      <c r="B8" s="65"/>
      <c r="C8" s="16">
        <v>2.94</v>
      </c>
      <c r="D8" s="16">
        <v>4.0999999999999996</v>
      </c>
    </row>
    <row r="9" spans="1:4" x14ac:dyDescent="0.35">
      <c r="A9" t="s">
        <v>179</v>
      </c>
      <c r="B9" s="65"/>
      <c r="C9" s="16">
        <v>3.21</v>
      </c>
      <c r="D9" s="16">
        <v>4.0588235294117645</v>
      </c>
    </row>
    <row r="10" spans="1:4" x14ac:dyDescent="0.35">
      <c r="A10" t="s">
        <v>180</v>
      </c>
      <c r="B10" s="65"/>
      <c r="C10" s="16">
        <v>3.47</v>
      </c>
      <c r="D10" s="16">
        <v>3.6</v>
      </c>
    </row>
    <row r="11" spans="1:4" x14ac:dyDescent="0.35">
      <c r="A11" t="s">
        <v>181</v>
      </c>
      <c r="B11" s="65"/>
      <c r="C11" s="16">
        <v>3.25</v>
      </c>
      <c r="D11" s="16">
        <v>4.0857142857142854</v>
      </c>
    </row>
    <row r="12" spans="1:4" x14ac:dyDescent="0.35">
      <c r="A12" t="s">
        <v>196</v>
      </c>
      <c r="B12" s="65"/>
      <c r="C12" s="16">
        <v>4.41</v>
      </c>
      <c r="D12" s="16">
        <v>3.7659574468085109</v>
      </c>
    </row>
    <row r="13" spans="1:4" x14ac:dyDescent="0.35">
      <c r="A13" t="s">
        <v>182</v>
      </c>
      <c r="B13" s="65"/>
      <c r="C13" s="16">
        <v>3.14</v>
      </c>
      <c r="D13" s="16">
        <v>3.3666666666666667</v>
      </c>
    </row>
    <row r="14" spans="1:4" x14ac:dyDescent="0.35">
      <c r="A14" t="s">
        <v>183</v>
      </c>
      <c r="B14" s="65"/>
      <c r="C14" s="16">
        <v>3.88</v>
      </c>
      <c r="D14" s="16">
        <v>3.9166666666666665</v>
      </c>
    </row>
    <row r="15" spans="1:4" x14ac:dyDescent="0.35">
      <c r="A15" t="s">
        <v>184</v>
      </c>
      <c r="B15" s="65"/>
      <c r="C15" s="16">
        <v>3.81</v>
      </c>
      <c r="D15" s="16">
        <v>3.9166666666666665</v>
      </c>
    </row>
    <row r="16" spans="1:4" x14ac:dyDescent="0.35">
      <c r="A16" t="s">
        <v>185</v>
      </c>
      <c r="B16" s="65"/>
      <c r="C16" s="16">
        <v>3.14</v>
      </c>
      <c r="D16" s="16">
        <v>4.2857142857142856</v>
      </c>
    </row>
    <row r="17" spans="1:4" x14ac:dyDescent="0.35">
      <c r="A17" t="s">
        <v>186</v>
      </c>
      <c r="B17" s="65"/>
      <c r="C17" s="16">
        <v>3.4</v>
      </c>
      <c r="D17" s="16">
        <v>3.5882352941176472</v>
      </c>
    </row>
    <row r="18" spans="1:4" x14ac:dyDescent="0.35">
      <c r="A18" t="s">
        <v>187</v>
      </c>
      <c r="B18" s="65"/>
      <c r="C18" s="16">
        <v>4.45</v>
      </c>
      <c r="D18" s="16">
        <v>3.5428571428571427</v>
      </c>
    </row>
    <row r="19" spans="1:4" x14ac:dyDescent="0.35">
      <c r="A19" t="s">
        <v>188</v>
      </c>
      <c r="B19" s="65"/>
      <c r="C19" s="16">
        <v>4.42</v>
      </c>
      <c r="D19" s="16">
        <v>3.8592592592592592</v>
      </c>
    </row>
    <row r="20" spans="1:4" x14ac:dyDescent="0.35">
      <c r="A20" t="s">
        <v>189</v>
      </c>
      <c r="B20" s="65"/>
      <c r="C20" s="16">
        <v>2.14</v>
      </c>
      <c r="D20" s="16">
        <v>3.9375</v>
      </c>
    </row>
    <row r="21" spans="1:4" x14ac:dyDescent="0.35">
      <c r="A21" t="s">
        <v>190</v>
      </c>
      <c r="B21" s="65"/>
      <c r="C21" s="16">
        <v>4.33</v>
      </c>
      <c r="D21" s="16">
        <v>4.1578947368421053</v>
      </c>
    </row>
    <row r="22" spans="1:4" x14ac:dyDescent="0.35">
      <c r="A22" t="s">
        <v>191</v>
      </c>
      <c r="B22" s="65"/>
      <c r="C22" s="16">
        <v>3.29</v>
      </c>
      <c r="D22" s="16">
        <v>4</v>
      </c>
    </row>
    <row r="23" spans="1:4" x14ac:dyDescent="0.35">
      <c r="A23" t="s">
        <v>192</v>
      </c>
      <c r="B23" s="65"/>
      <c r="C23" s="16">
        <v>4.13</v>
      </c>
      <c r="D23" s="16">
        <v>3.3043478260869565</v>
      </c>
    </row>
    <row r="24" spans="1:4" x14ac:dyDescent="0.35">
      <c r="A24" t="s">
        <v>193</v>
      </c>
      <c r="B24" s="65"/>
      <c r="C24" s="16">
        <v>3.69</v>
      </c>
      <c r="D24" s="16">
        <v>4.145833333333333</v>
      </c>
    </row>
    <row r="25" spans="1:4" x14ac:dyDescent="0.35">
      <c r="A25" t="s">
        <v>194</v>
      </c>
      <c r="B25" s="65"/>
      <c r="C25" s="16">
        <v>4.3499999999999996</v>
      </c>
      <c r="D25" s="16">
        <v>3.8571428571428572</v>
      </c>
    </row>
    <row r="26" spans="1:4" x14ac:dyDescent="0.35">
      <c r="A26" t="s">
        <v>195</v>
      </c>
      <c r="B26" s="65"/>
      <c r="C26" s="16">
        <v>2.5</v>
      </c>
      <c r="D26" s="16">
        <v>4.1538461538461542</v>
      </c>
    </row>
    <row r="28" spans="1:4" x14ac:dyDescent="0.35">
      <c r="A28" t="s">
        <v>224</v>
      </c>
      <c r="B28" s="105">
        <f>MAX($C$4:$D$26)</f>
        <v>4.45</v>
      </c>
    </row>
    <row r="29" spans="1:4" x14ac:dyDescent="0.35">
      <c r="A29" t="s">
        <v>226</v>
      </c>
      <c r="B29" s="105">
        <f>MIN($C$4:$D$26)</f>
        <v>2.14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1183-B1B2-4EE1-A8A2-DD3FB22F4B1B}">
  <sheetPr>
    <tabColor theme="9" tint="-0.249977111117893"/>
  </sheetPr>
  <dimension ref="A1:F3"/>
  <sheetViews>
    <sheetView workbookViewId="0">
      <selection activeCell="BM6" sqref="BM6"/>
    </sheetView>
  </sheetViews>
  <sheetFormatPr baseColWidth="10" defaultColWidth="11.453125" defaultRowHeight="14.5" x14ac:dyDescent="0.35"/>
  <cols>
    <col min="1" max="1" width="14.1796875" bestFit="1" customWidth="1"/>
    <col min="4" max="4" width="13.453125" style="5" bestFit="1" customWidth="1"/>
    <col min="5" max="5" width="15.1796875" style="5" bestFit="1" customWidth="1"/>
    <col min="6" max="6" width="15.54296875" style="5" bestFit="1" customWidth="1"/>
  </cols>
  <sheetData>
    <row r="1" spans="1:6" x14ac:dyDescent="0.35">
      <c r="A1" s="19" t="s">
        <v>197</v>
      </c>
      <c r="B1" s="19" t="s">
        <v>198</v>
      </c>
      <c r="D1" s="147"/>
      <c r="E1" s="147"/>
      <c r="F1" s="147"/>
    </row>
    <row r="2" spans="1:6" x14ac:dyDescent="0.35">
      <c r="A2" s="107">
        <v>2024</v>
      </c>
      <c r="B2" s="107">
        <v>3</v>
      </c>
    </row>
    <row r="3" spans="1:6" x14ac:dyDescent="0.35">
      <c r="A3" s="107">
        <v>2025</v>
      </c>
      <c r="B3" s="107">
        <v>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G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7" x14ac:dyDescent="0.35">
      <c r="A1" s="1" t="s">
        <v>70</v>
      </c>
    </row>
    <row r="3" spans="1:7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7" x14ac:dyDescent="0.35">
      <c r="A4" t="s">
        <v>174</v>
      </c>
      <c r="B4" s="65"/>
      <c r="C4">
        <v>2.58</v>
      </c>
      <c r="D4">
        <v>2.92</v>
      </c>
      <c r="G4" s="65"/>
    </row>
    <row r="5" spans="1:7" x14ac:dyDescent="0.35">
      <c r="A5" t="s">
        <v>175</v>
      </c>
      <c r="B5" s="65"/>
      <c r="C5">
        <v>2.77</v>
      </c>
      <c r="D5">
        <v>2.8285714285714287</v>
      </c>
      <c r="G5" s="65"/>
    </row>
    <row r="6" spans="1:7" x14ac:dyDescent="0.35">
      <c r="A6" t="s">
        <v>176</v>
      </c>
      <c r="B6" s="65"/>
      <c r="C6">
        <v>3.13</v>
      </c>
      <c r="D6">
        <v>2.7083333333333335</v>
      </c>
      <c r="G6" s="65"/>
    </row>
    <row r="7" spans="1:7" x14ac:dyDescent="0.35">
      <c r="A7" t="s">
        <v>177</v>
      </c>
      <c r="B7" s="65"/>
      <c r="C7">
        <v>3.23</v>
      </c>
      <c r="D7">
        <v>3.3636363636363638</v>
      </c>
      <c r="G7" s="65"/>
    </row>
    <row r="8" spans="1:7" x14ac:dyDescent="0.35">
      <c r="A8" t="s">
        <v>178</v>
      </c>
      <c r="B8" s="65"/>
      <c r="C8">
        <v>3.45</v>
      </c>
      <c r="D8">
        <v>3.2333333333333334</v>
      </c>
      <c r="G8" s="65"/>
    </row>
    <row r="9" spans="1:7" x14ac:dyDescent="0.35">
      <c r="A9" t="s">
        <v>179</v>
      </c>
      <c r="B9" s="65"/>
      <c r="C9">
        <v>2.79</v>
      </c>
      <c r="D9">
        <v>3.8823529411764706</v>
      </c>
      <c r="G9" s="65"/>
    </row>
    <row r="10" spans="1:7" x14ac:dyDescent="0.35">
      <c r="A10" t="s">
        <v>180</v>
      </c>
      <c r="B10" s="65"/>
      <c r="C10">
        <v>1.74</v>
      </c>
      <c r="D10">
        <v>2.8</v>
      </c>
      <c r="G10" s="65"/>
    </row>
    <row r="11" spans="1:7" x14ac:dyDescent="0.35">
      <c r="A11" t="s">
        <v>181</v>
      </c>
      <c r="B11" s="65"/>
      <c r="C11">
        <v>3.07</v>
      </c>
      <c r="D11">
        <v>3.2285714285714286</v>
      </c>
      <c r="G11" s="65"/>
    </row>
    <row r="12" spans="1:7" x14ac:dyDescent="0.35">
      <c r="A12" t="s">
        <v>196</v>
      </c>
      <c r="B12" s="65"/>
      <c r="C12">
        <v>3.12</v>
      </c>
      <c r="D12">
        <v>2.6808510638297873</v>
      </c>
      <c r="G12" s="65"/>
    </row>
    <row r="13" spans="1:7" x14ac:dyDescent="0.35">
      <c r="A13" t="s">
        <v>182</v>
      </c>
      <c r="B13" s="65"/>
      <c r="C13">
        <v>2.76</v>
      </c>
      <c r="D13">
        <v>2.9</v>
      </c>
      <c r="G13" s="65"/>
    </row>
    <row r="14" spans="1:7" x14ac:dyDescent="0.35">
      <c r="A14" t="s">
        <v>183</v>
      </c>
      <c r="B14" s="65"/>
      <c r="C14">
        <v>2</v>
      </c>
      <c r="D14">
        <v>3.3611111111111112</v>
      </c>
      <c r="G14" s="65"/>
    </row>
    <row r="15" spans="1:7" x14ac:dyDescent="0.35">
      <c r="A15" t="s">
        <v>184</v>
      </c>
      <c r="B15" s="65"/>
      <c r="C15">
        <v>3.41</v>
      </c>
      <c r="D15">
        <v>3.9166666666666665</v>
      </c>
      <c r="G15" s="65"/>
    </row>
    <row r="16" spans="1:7" x14ac:dyDescent="0.35">
      <c r="A16" t="s">
        <v>185</v>
      </c>
      <c r="B16" s="65"/>
      <c r="C16">
        <v>3.57</v>
      </c>
      <c r="D16">
        <v>4</v>
      </c>
      <c r="G16" s="65"/>
    </row>
    <row r="17" spans="1:7" x14ac:dyDescent="0.35">
      <c r="A17" t="s">
        <v>186</v>
      </c>
      <c r="B17" s="65"/>
      <c r="C17">
        <v>2.8</v>
      </c>
      <c r="D17">
        <v>3.3529411764705883</v>
      </c>
      <c r="G17" s="65"/>
    </row>
    <row r="18" spans="1:7" x14ac:dyDescent="0.35">
      <c r="A18" t="s">
        <v>187</v>
      </c>
      <c r="B18" s="65"/>
      <c r="C18">
        <v>1.27</v>
      </c>
      <c r="D18">
        <v>2.8857142857142857</v>
      </c>
      <c r="G18" s="65"/>
    </row>
    <row r="19" spans="1:7" x14ac:dyDescent="0.35">
      <c r="A19" t="s">
        <v>188</v>
      </c>
      <c r="B19" s="65"/>
      <c r="C19">
        <v>2.33</v>
      </c>
      <c r="D19">
        <v>3.4</v>
      </c>
      <c r="G19" s="65"/>
    </row>
    <row r="20" spans="1:7" x14ac:dyDescent="0.35">
      <c r="A20" t="s">
        <v>189</v>
      </c>
      <c r="B20" s="65"/>
      <c r="C20">
        <v>2.14</v>
      </c>
      <c r="D20">
        <v>3.5</v>
      </c>
      <c r="G20" s="65"/>
    </row>
    <row r="21" spans="1:7" x14ac:dyDescent="0.35">
      <c r="A21" t="s">
        <v>190</v>
      </c>
      <c r="B21" s="65"/>
      <c r="C21">
        <v>3.11</v>
      </c>
      <c r="D21">
        <v>4</v>
      </c>
      <c r="G21" s="65"/>
    </row>
    <row r="22" spans="1:7" x14ac:dyDescent="0.35">
      <c r="A22" t="s">
        <v>191</v>
      </c>
      <c r="B22" s="65"/>
      <c r="C22">
        <v>2.87</v>
      </c>
      <c r="D22">
        <v>3.5</v>
      </c>
      <c r="G22" s="65"/>
    </row>
    <row r="23" spans="1:7" x14ac:dyDescent="0.35">
      <c r="A23" t="s">
        <v>192</v>
      </c>
      <c r="B23" s="65"/>
      <c r="C23">
        <v>3</v>
      </c>
      <c r="D23">
        <v>3.3043478260869565</v>
      </c>
      <c r="G23" s="65"/>
    </row>
    <row r="24" spans="1:7" x14ac:dyDescent="0.35">
      <c r="A24" t="s">
        <v>193</v>
      </c>
      <c r="B24" s="65"/>
      <c r="C24">
        <v>3.19</v>
      </c>
      <c r="D24">
        <v>3.375</v>
      </c>
      <c r="G24" s="65"/>
    </row>
    <row r="25" spans="1:7" x14ac:dyDescent="0.35">
      <c r="A25" t="s">
        <v>194</v>
      </c>
      <c r="B25" s="65"/>
      <c r="C25">
        <v>2.39</v>
      </c>
      <c r="D25">
        <v>2.7857142857142856</v>
      </c>
      <c r="G25" s="65"/>
    </row>
    <row r="26" spans="1:7" x14ac:dyDescent="0.35">
      <c r="A26" t="s">
        <v>195</v>
      </c>
      <c r="B26" s="65"/>
      <c r="C26">
        <v>1.5</v>
      </c>
      <c r="D26">
        <v>2.6153846153846154</v>
      </c>
      <c r="G26" s="65"/>
    </row>
    <row r="27" spans="1:7" x14ac:dyDescent="0.35">
      <c r="G27" s="65"/>
    </row>
    <row r="28" spans="1:7" x14ac:dyDescent="0.35">
      <c r="A28" t="s">
        <v>224</v>
      </c>
      <c r="B28" s="105">
        <f>MAX($C$4:$D$26)</f>
        <v>4</v>
      </c>
    </row>
    <row r="29" spans="1:7" x14ac:dyDescent="0.35">
      <c r="A29" t="s">
        <v>226</v>
      </c>
      <c r="B29" s="105">
        <f>MIN($C$4:$D$26)</f>
        <v>1.27</v>
      </c>
    </row>
    <row r="30" spans="1:7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G49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7" x14ac:dyDescent="0.35">
      <c r="A1" s="1" t="s">
        <v>242</v>
      </c>
    </row>
    <row r="3" spans="1:7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7" x14ac:dyDescent="0.35">
      <c r="A4" t="s">
        <v>174</v>
      </c>
      <c r="B4" s="65"/>
      <c r="C4">
        <v>2.77</v>
      </c>
      <c r="D4">
        <v>3.48</v>
      </c>
      <c r="G4" s="65"/>
    </row>
    <row r="5" spans="1:7" x14ac:dyDescent="0.35">
      <c r="A5" t="s">
        <v>175</v>
      </c>
      <c r="B5" s="65"/>
      <c r="C5">
        <v>2.87</v>
      </c>
      <c r="D5">
        <v>3.6285714285714286</v>
      </c>
      <c r="G5" s="65"/>
    </row>
    <row r="6" spans="1:7" x14ac:dyDescent="0.35">
      <c r="A6" t="s">
        <v>176</v>
      </c>
      <c r="B6" s="65"/>
      <c r="C6">
        <v>3.3</v>
      </c>
      <c r="D6">
        <v>3.5</v>
      </c>
      <c r="G6" s="65"/>
    </row>
    <row r="7" spans="1:7" x14ac:dyDescent="0.35">
      <c r="A7" t="s">
        <v>177</v>
      </c>
      <c r="B7" s="65"/>
      <c r="C7">
        <v>3.23</v>
      </c>
      <c r="D7">
        <v>3.4090909090909092</v>
      </c>
      <c r="G7" s="65"/>
    </row>
    <row r="8" spans="1:7" x14ac:dyDescent="0.35">
      <c r="A8" t="s">
        <v>178</v>
      </c>
      <c r="B8" s="65"/>
      <c r="C8">
        <v>2.74</v>
      </c>
      <c r="D8">
        <v>3.5333333333333332</v>
      </c>
      <c r="G8" s="65"/>
    </row>
    <row r="9" spans="1:7" x14ac:dyDescent="0.35">
      <c r="A9" t="s">
        <v>179</v>
      </c>
      <c r="B9" s="65"/>
      <c r="C9">
        <v>2.92</v>
      </c>
      <c r="D9">
        <v>3.5294117647058822</v>
      </c>
      <c r="G9" s="65"/>
    </row>
    <row r="10" spans="1:7" x14ac:dyDescent="0.35">
      <c r="A10" t="s">
        <v>180</v>
      </c>
      <c r="B10" s="65"/>
      <c r="C10">
        <v>2.95</v>
      </c>
      <c r="D10">
        <v>3.1</v>
      </c>
      <c r="G10" s="65"/>
    </row>
    <row r="11" spans="1:7" x14ac:dyDescent="0.35">
      <c r="A11" t="s">
        <v>181</v>
      </c>
      <c r="B11" s="65"/>
      <c r="C11">
        <v>3.07</v>
      </c>
      <c r="D11">
        <v>3.2571428571428571</v>
      </c>
      <c r="G11" s="65"/>
    </row>
    <row r="12" spans="1:7" x14ac:dyDescent="0.35">
      <c r="A12" t="s">
        <v>196</v>
      </c>
      <c r="B12" s="65"/>
      <c r="C12">
        <v>2.71</v>
      </c>
      <c r="D12">
        <v>3.7021276595744679</v>
      </c>
      <c r="G12" s="65"/>
    </row>
    <row r="13" spans="1:7" x14ac:dyDescent="0.35">
      <c r="A13" t="s">
        <v>182</v>
      </c>
      <c r="B13" s="65"/>
      <c r="C13">
        <v>3.12</v>
      </c>
      <c r="D13">
        <v>3.0333333333333332</v>
      </c>
      <c r="G13" s="65"/>
    </row>
    <row r="14" spans="1:7" x14ac:dyDescent="0.35">
      <c r="A14" t="s">
        <v>183</v>
      </c>
      <c r="B14" s="65"/>
      <c r="C14">
        <v>3.75</v>
      </c>
      <c r="D14">
        <v>3.8055555555555554</v>
      </c>
      <c r="G14" s="65"/>
    </row>
    <row r="15" spans="1:7" x14ac:dyDescent="0.35">
      <c r="A15" t="s">
        <v>184</v>
      </c>
      <c r="B15" s="65"/>
      <c r="C15">
        <v>3.34</v>
      </c>
      <c r="D15">
        <v>3.7291666666666665</v>
      </c>
      <c r="G15" s="65"/>
    </row>
    <row r="16" spans="1:7" x14ac:dyDescent="0.35">
      <c r="A16" t="s">
        <v>185</v>
      </c>
      <c r="B16" s="65"/>
      <c r="C16">
        <v>3.86</v>
      </c>
      <c r="D16">
        <v>3.8928571428571428</v>
      </c>
      <c r="G16" s="65"/>
    </row>
    <row r="17" spans="1:7" x14ac:dyDescent="0.35">
      <c r="A17" t="s">
        <v>186</v>
      </c>
      <c r="B17" s="65"/>
      <c r="C17">
        <v>3</v>
      </c>
      <c r="D17">
        <v>3.2941176470588234</v>
      </c>
      <c r="G17" s="65"/>
    </row>
    <row r="18" spans="1:7" x14ac:dyDescent="0.35">
      <c r="A18" t="s">
        <v>187</v>
      </c>
      <c r="B18" s="65"/>
      <c r="C18">
        <v>2.09</v>
      </c>
      <c r="D18">
        <v>3.7714285714285714</v>
      </c>
      <c r="G18" s="65"/>
    </row>
    <row r="19" spans="1:7" x14ac:dyDescent="0.35">
      <c r="A19" t="s">
        <v>188</v>
      </c>
      <c r="B19" s="65"/>
      <c r="C19">
        <v>3.67</v>
      </c>
      <c r="D19">
        <v>3.7851851851851852</v>
      </c>
      <c r="G19" s="65"/>
    </row>
    <row r="20" spans="1:7" x14ac:dyDescent="0.35">
      <c r="A20" t="s">
        <v>189</v>
      </c>
      <c r="B20" s="65"/>
      <c r="C20">
        <v>2.57</v>
      </c>
      <c r="D20">
        <v>3.9375</v>
      </c>
      <c r="G20" s="65"/>
    </row>
    <row r="21" spans="1:7" x14ac:dyDescent="0.35">
      <c r="A21" t="s">
        <v>190</v>
      </c>
      <c r="B21" s="65"/>
      <c r="C21">
        <v>4.1100000000000003</v>
      </c>
      <c r="D21">
        <v>4</v>
      </c>
      <c r="G21" s="65"/>
    </row>
    <row r="22" spans="1:7" x14ac:dyDescent="0.35">
      <c r="A22" t="s">
        <v>191</v>
      </c>
      <c r="B22" s="65"/>
      <c r="C22">
        <v>3.13</v>
      </c>
      <c r="D22">
        <v>4.1363636363636367</v>
      </c>
      <c r="G22" s="65"/>
    </row>
    <row r="23" spans="1:7" x14ac:dyDescent="0.35">
      <c r="A23" t="s">
        <v>192</v>
      </c>
      <c r="B23" s="65"/>
      <c r="C23">
        <v>3.75</v>
      </c>
      <c r="D23">
        <v>3.2173913043478262</v>
      </c>
      <c r="G23" s="65"/>
    </row>
    <row r="24" spans="1:7" x14ac:dyDescent="0.35">
      <c r="A24" t="s">
        <v>193</v>
      </c>
      <c r="B24" s="65"/>
      <c r="C24">
        <v>3.19</v>
      </c>
      <c r="D24">
        <v>4.020833333333333</v>
      </c>
      <c r="G24" s="65"/>
    </row>
    <row r="25" spans="1:7" x14ac:dyDescent="0.35">
      <c r="A25" t="s">
        <v>194</v>
      </c>
      <c r="B25" s="65"/>
      <c r="C25">
        <v>2.91</v>
      </c>
      <c r="D25">
        <v>2.5</v>
      </c>
      <c r="G25" s="65"/>
    </row>
    <row r="26" spans="1:7" x14ac:dyDescent="0.35">
      <c r="A26" t="s">
        <v>195</v>
      </c>
      <c r="B26" s="65"/>
      <c r="C26">
        <v>2.13</v>
      </c>
      <c r="D26">
        <v>3.9230769230769229</v>
      </c>
      <c r="G26" s="65"/>
    </row>
    <row r="27" spans="1:7" x14ac:dyDescent="0.35">
      <c r="G27" s="65"/>
    </row>
    <row r="28" spans="1:7" x14ac:dyDescent="0.35">
      <c r="A28" t="s">
        <v>224</v>
      </c>
      <c r="B28" s="105">
        <f>MAX($C$4:$D$26)</f>
        <v>4.1363636363636367</v>
      </c>
      <c r="G28" s="65"/>
    </row>
    <row r="29" spans="1:7" x14ac:dyDescent="0.35">
      <c r="A29" t="s">
        <v>226</v>
      </c>
      <c r="B29" s="105">
        <f>MIN($C$4:$D$26)</f>
        <v>2.09</v>
      </c>
      <c r="G29" s="65"/>
    </row>
    <row r="30" spans="1:7" x14ac:dyDescent="0.35">
      <c r="A30" t="e">
        <f>VLOOKUP($A$1,Estructura!$B:$H,7,FALSE)</f>
        <v>#N/A</v>
      </c>
      <c r="G30" s="65"/>
    </row>
    <row r="31" spans="1:7" x14ac:dyDescent="0.35">
      <c r="G31" s="65"/>
    </row>
    <row r="32" spans="1:7" x14ac:dyDescent="0.35">
      <c r="G32" s="65"/>
    </row>
    <row r="33" spans="7:7" x14ac:dyDescent="0.35">
      <c r="G33" s="65"/>
    </row>
    <row r="34" spans="7:7" x14ac:dyDescent="0.35">
      <c r="G34" s="65"/>
    </row>
    <row r="35" spans="7:7" x14ac:dyDescent="0.35">
      <c r="G35" s="65"/>
    </row>
    <row r="36" spans="7:7" x14ac:dyDescent="0.35">
      <c r="G36" s="65"/>
    </row>
    <row r="37" spans="7:7" x14ac:dyDescent="0.35">
      <c r="G37" s="65"/>
    </row>
    <row r="38" spans="7:7" x14ac:dyDescent="0.35">
      <c r="G38" s="65"/>
    </row>
    <row r="39" spans="7:7" x14ac:dyDescent="0.35">
      <c r="G39" s="65"/>
    </row>
    <row r="40" spans="7:7" x14ac:dyDescent="0.35">
      <c r="G40" s="65"/>
    </row>
    <row r="41" spans="7:7" x14ac:dyDescent="0.35">
      <c r="G41" s="65"/>
    </row>
    <row r="42" spans="7:7" x14ac:dyDescent="0.35">
      <c r="G42" s="65"/>
    </row>
    <row r="43" spans="7:7" x14ac:dyDescent="0.35">
      <c r="G43" s="65"/>
    </row>
    <row r="44" spans="7:7" x14ac:dyDescent="0.35">
      <c r="G44" s="65"/>
    </row>
    <row r="45" spans="7:7" x14ac:dyDescent="0.35">
      <c r="G45" s="65"/>
    </row>
    <row r="46" spans="7:7" x14ac:dyDescent="0.35">
      <c r="G46" s="65"/>
    </row>
    <row r="47" spans="7:7" x14ac:dyDescent="0.35">
      <c r="G47" s="65"/>
    </row>
    <row r="48" spans="7:7" x14ac:dyDescent="0.35">
      <c r="G48" s="65"/>
    </row>
    <row r="49" spans="7:7" x14ac:dyDescent="0.35">
      <c r="G49" s="65"/>
    </row>
  </sheetData>
  <pageMargins left="0.7" right="0.7" top="0.75" bottom="0.75" header="0.3" footer="0.3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74</v>
      </c>
    </row>
    <row r="3" spans="1:4" x14ac:dyDescent="0.35">
      <c r="A3" s="90" t="s">
        <v>173</v>
      </c>
      <c r="B3" s="92" t="s">
        <v>238</v>
      </c>
      <c r="C3" s="92" t="s">
        <v>239</v>
      </c>
      <c r="D3" s="92" t="s">
        <v>240</v>
      </c>
    </row>
    <row r="4" spans="1:4" x14ac:dyDescent="0.35">
      <c r="A4" t="s">
        <v>174</v>
      </c>
      <c r="B4" s="65"/>
      <c r="C4">
        <v>3.08</v>
      </c>
      <c r="D4">
        <v>3.24</v>
      </c>
    </row>
    <row r="5" spans="1:4" x14ac:dyDescent="0.35">
      <c r="A5" t="s">
        <v>175</v>
      </c>
      <c r="B5" s="65"/>
      <c r="C5">
        <v>2.98</v>
      </c>
      <c r="D5">
        <v>3.4857142857142858</v>
      </c>
    </row>
    <row r="6" spans="1:4" x14ac:dyDescent="0.35">
      <c r="A6" t="s">
        <v>176</v>
      </c>
      <c r="B6" s="65"/>
      <c r="C6">
        <v>3.5</v>
      </c>
      <c r="D6">
        <v>2.5833333333333335</v>
      </c>
    </row>
    <row r="7" spans="1:4" x14ac:dyDescent="0.35">
      <c r="A7" t="s">
        <v>177</v>
      </c>
      <c r="B7" s="65"/>
      <c r="C7">
        <v>3.17</v>
      </c>
      <c r="D7">
        <v>3.4090909090909092</v>
      </c>
    </row>
    <row r="8" spans="1:4" x14ac:dyDescent="0.35">
      <c r="A8" t="s">
        <v>178</v>
      </c>
      <c r="B8" s="65"/>
      <c r="C8">
        <v>2.81</v>
      </c>
      <c r="D8">
        <v>3.7333333333333334</v>
      </c>
    </row>
    <row r="9" spans="1:4" x14ac:dyDescent="0.35">
      <c r="A9" t="s">
        <v>179</v>
      </c>
      <c r="B9" s="65"/>
      <c r="C9">
        <v>2.79</v>
      </c>
      <c r="D9">
        <v>2.9411764705882355</v>
      </c>
    </row>
    <row r="10" spans="1:4" x14ac:dyDescent="0.35">
      <c r="A10" t="s">
        <v>180</v>
      </c>
      <c r="B10" s="65"/>
      <c r="C10">
        <v>2.95</v>
      </c>
      <c r="D10">
        <v>3.5</v>
      </c>
    </row>
    <row r="11" spans="1:4" x14ac:dyDescent="0.35">
      <c r="A11" t="s">
        <v>181</v>
      </c>
      <c r="B11" s="65"/>
      <c r="C11">
        <v>3.16</v>
      </c>
      <c r="D11">
        <v>3.5714285714285716</v>
      </c>
    </row>
    <row r="12" spans="1:4" x14ac:dyDescent="0.35">
      <c r="A12" t="s">
        <v>196</v>
      </c>
      <c r="B12" s="65"/>
      <c r="C12">
        <v>3.76</v>
      </c>
      <c r="D12">
        <v>3.1063829787234041</v>
      </c>
    </row>
    <row r="13" spans="1:4" x14ac:dyDescent="0.35">
      <c r="A13" t="s">
        <v>182</v>
      </c>
      <c r="B13" s="65"/>
      <c r="C13">
        <v>3.48</v>
      </c>
      <c r="D13">
        <v>3.5333333333333332</v>
      </c>
    </row>
    <row r="14" spans="1:4" x14ac:dyDescent="0.35">
      <c r="A14" t="s">
        <v>183</v>
      </c>
      <c r="B14" s="65"/>
      <c r="C14">
        <v>4.25</v>
      </c>
      <c r="D14">
        <v>4.2222222222222223</v>
      </c>
    </row>
    <row r="15" spans="1:4" x14ac:dyDescent="0.35">
      <c r="A15" t="s">
        <v>184</v>
      </c>
      <c r="B15" s="65"/>
      <c r="C15">
        <v>3.54</v>
      </c>
      <c r="D15">
        <v>4.291666666666667</v>
      </c>
    </row>
    <row r="16" spans="1:4" x14ac:dyDescent="0.35">
      <c r="A16" t="s">
        <v>185</v>
      </c>
      <c r="B16" s="65"/>
      <c r="C16">
        <v>3.43</v>
      </c>
      <c r="D16">
        <v>3.9285714285714284</v>
      </c>
    </row>
    <row r="17" spans="1:4" x14ac:dyDescent="0.35">
      <c r="A17" t="s">
        <v>186</v>
      </c>
      <c r="B17" s="65"/>
      <c r="C17">
        <v>2.6</v>
      </c>
      <c r="D17">
        <v>2.9411764705882355</v>
      </c>
    </row>
    <row r="18" spans="1:4" x14ac:dyDescent="0.35">
      <c r="A18" t="s">
        <v>187</v>
      </c>
      <c r="B18" s="65"/>
      <c r="C18">
        <v>2.91</v>
      </c>
      <c r="D18">
        <v>3.7428571428571429</v>
      </c>
    </row>
    <row r="19" spans="1:4" x14ac:dyDescent="0.35">
      <c r="A19" t="s">
        <v>188</v>
      </c>
      <c r="B19" s="65"/>
      <c r="C19">
        <v>3.42</v>
      </c>
      <c r="D19">
        <v>3.7555555555555555</v>
      </c>
    </row>
    <row r="20" spans="1:4" x14ac:dyDescent="0.35">
      <c r="A20" t="s">
        <v>189</v>
      </c>
      <c r="B20" s="65"/>
      <c r="C20">
        <v>1.86</v>
      </c>
      <c r="D20">
        <v>3.5</v>
      </c>
    </row>
    <row r="21" spans="1:4" x14ac:dyDescent="0.35">
      <c r="A21" t="s">
        <v>190</v>
      </c>
      <c r="B21" s="65"/>
      <c r="C21">
        <v>3</v>
      </c>
      <c r="D21">
        <v>4.2631578947368425</v>
      </c>
    </row>
    <row r="22" spans="1:4" x14ac:dyDescent="0.35">
      <c r="A22" t="s">
        <v>191</v>
      </c>
      <c r="B22" s="65"/>
      <c r="C22">
        <v>3.52</v>
      </c>
      <c r="D22">
        <v>4.4545454545454541</v>
      </c>
    </row>
    <row r="23" spans="1:4" x14ac:dyDescent="0.35">
      <c r="A23" t="s">
        <v>192</v>
      </c>
      <c r="B23" s="65"/>
      <c r="C23">
        <v>4.13</v>
      </c>
      <c r="D23">
        <v>3.3913043478260869</v>
      </c>
    </row>
    <row r="24" spans="1:4" x14ac:dyDescent="0.35">
      <c r="A24" t="s">
        <v>193</v>
      </c>
      <c r="B24" s="65"/>
      <c r="C24">
        <v>3.5</v>
      </c>
      <c r="D24">
        <v>3.9583333333333335</v>
      </c>
    </row>
    <row r="25" spans="1:4" x14ac:dyDescent="0.35">
      <c r="A25" t="s">
        <v>194</v>
      </c>
      <c r="B25" s="65"/>
      <c r="C25">
        <v>3.74</v>
      </c>
      <c r="D25">
        <v>3.3571428571428572</v>
      </c>
    </row>
    <row r="26" spans="1:4" x14ac:dyDescent="0.35">
      <c r="A26" t="s">
        <v>195</v>
      </c>
      <c r="B26" s="65"/>
      <c r="C26">
        <v>2</v>
      </c>
      <c r="D26">
        <v>3.8461538461538463</v>
      </c>
    </row>
    <row r="28" spans="1:4" x14ac:dyDescent="0.35">
      <c r="A28" t="s">
        <v>224</v>
      </c>
      <c r="B28" s="105">
        <f>MAX($C$4:$D$26)</f>
        <v>4.4545454545454541</v>
      </c>
    </row>
    <row r="29" spans="1:4" x14ac:dyDescent="0.35">
      <c r="A29" t="s">
        <v>226</v>
      </c>
      <c r="B29" s="105">
        <f>MIN($C$4:$D$26)</f>
        <v>1.86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style="65" hidden="1" customWidth="1"/>
  </cols>
  <sheetData>
    <row r="1" spans="1:4" x14ac:dyDescent="0.35">
      <c r="A1" s="1" t="s">
        <v>243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3.0644628711639331E-2</v>
      </c>
      <c r="C4" s="145">
        <v>4.7293625195688506E-2</v>
      </c>
      <c r="D4" s="145">
        <v>6.75562236441066E-2</v>
      </c>
    </row>
    <row r="5" spans="1:4" x14ac:dyDescent="0.35">
      <c r="A5" t="s">
        <v>175</v>
      </c>
      <c r="B5" s="145">
        <v>9.3417973027116255E-3</v>
      </c>
      <c r="C5" s="145">
        <v>1.3632894669447369E-2</v>
      </c>
      <c r="D5" s="145">
        <v>2.9924641351138852E-2</v>
      </c>
    </row>
    <row r="6" spans="1:4" x14ac:dyDescent="0.35">
      <c r="A6" t="s">
        <v>176</v>
      </c>
      <c r="B6" s="145">
        <v>3.0677226612091532E-2</v>
      </c>
      <c r="C6" s="145">
        <v>3.5279669550260066E-2</v>
      </c>
      <c r="D6" s="145">
        <v>4.2014285181358912E-2</v>
      </c>
    </row>
    <row r="7" spans="1:4" x14ac:dyDescent="0.35">
      <c r="A7" t="s">
        <v>177</v>
      </c>
      <c r="B7" s="145">
        <v>1.8781593221466185E-2</v>
      </c>
      <c r="C7" s="145">
        <v>3.7053021926345409E-2</v>
      </c>
      <c r="D7" s="145">
        <v>3.2484632860751414E-2</v>
      </c>
    </row>
    <row r="8" spans="1:4" x14ac:dyDescent="0.35">
      <c r="A8" t="s">
        <v>178</v>
      </c>
      <c r="B8" s="145">
        <v>3.4361575610209506E-2</v>
      </c>
      <c r="C8" s="145">
        <v>6.0035839009045501E-2</v>
      </c>
      <c r="D8" s="145">
        <v>3.3445807571108939E-2</v>
      </c>
    </row>
    <row r="9" spans="1:4" x14ac:dyDescent="0.35">
      <c r="A9" t="s">
        <v>179</v>
      </c>
      <c r="B9" s="145">
        <v>2.4622740556343857E-2</v>
      </c>
      <c r="C9" s="145">
        <v>6.8318545963816729E-2</v>
      </c>
      <c r="D9" s="145">
        <v>7.1329309903325672E-2</v>
      </c>
    </row>
    <row r="10" spans="1:4" x14ac:dyDescent="0.35">
      <c r="A10" t="s">
        <v>180</v>
      </c>
      <c r="B10" s="145">
        <v>9.7645500622920677E-3</v>
      </c>
      <c r="C10" s="145">
        <v>2.3341046586398798E-2</v>
      </c>
      <c r="D10" s="145">
        <v>4.4858659328152375E-2</v>
      </c>
    </row>
    <row r="11" spans="1:4" x14ac:dyDescent="0.35">
      <c r="A11" t="s">
        <v>181</v>
      </c>
      <c r="B11" s="145">
        <v>3.7982083393452958E-2</v>
      </c>
      <c r="C11" s="145">
        <v>5.6252834841884286E-2</v>
      </c>
      <c r="D11" s="145">
        <v>5.5322978349350106E-2</v>
      </c>
    </row>
    <row r="12" spans="1:4" x14ac:dyDescent="0.35">
      <c r="A12" t="s">
        <v>182</v>
      </c>
      <c r="B12" s="145">
        <v>2.4279656734924361E-2</v>
      </c>
      <c r="C12" s="145">
        <v>3.5187149783832292E-2</v>
      </c>
      <c r="D12" s="145">
        <v>4.9129645152120323E-2</v>
      </c>
    </row>
    <row r="13" spans="1:4" x14ac:dyDescent="0.35">
      <c r="A13" t="s">
        <v>183</v>
      </c>
      <c r="B13" s="145">
        <v>1.7361036780213203E-2</v>
      </c>
      <c r="C13" s="145">
        <v>5.1657440583526643E-2</v>
      </c>
      <c r="D13" s="145">
        <v>6.417893202797402E-2</v>
      </c>
    </row>
    <row r="14" spans="1:4" x14ac:dyDescent="0.35">
      <c r="A14" t="s">
        <v>184</v>
      </c>
      <c r="B14" s="145">
        <v>2.3719974561660438E-2</v>
      </c>
      <c r="C14" s="145">
        <v>3.0962087495058712E-2</v>
      </c>
      <c r="D14" s="145">
        <v>5.1244929869856758E-2</v>
      </c>
    </row>
    <row r="15" spans="1:4" x14ac:dyDescent="0.35">
      <c r="A15" t="s">
        <v>185</v>
      </c>
      <c r="B15" s="145">
        <v>3.1727375961401339E-3</v>
      </c>
      <c r="C15" s="145">
        <v>2.2942881287490176E-2</v>
      </c>
      <c r="D15" s="145">
        <v>3.336330498562768E-2</v>
      </c>
    </row>
    <row r="16" spans="1:4" x14ac:dyDescent="0.35">
      <c r="A16" t="s">
        <v>186</v>
      </c>
      <c r="B16" s="145">
        <v>1.570037154622566E-2</v>
      </c>
      <c r="C16" s="145">
        <v>3.464978879102161E-2</v>
      </c>
      <c r="D16" s="145">
        <v>4.8907006071340672E-2</v>
      </c>
    </row>
    <row r="17" spans="1:4" x14ac:dyDescent="0.35">
      <c r="A17" t="s">
        <v>187</v>
      </c>
      <c r="B17" s="145">
        <v>2.9280621436244578E-2</v>
      </c>
      <c r="C17" s="145">
        <v>1.7774138756771758E-2</v>
      </c>
      <c r="D17" s="145">
        <v>9.3279708071567526E-3</v>
      </c>
    </row>
    <row r="18" spans="1:4" x14ac:dyDescent="0.35">
      <c r="A18" t="s">
        <v>188</v>
      </c>
      <c r="B18" s="145">
        <v>5.4971868397792063E-2</v>
      </c>
      <c r="C18" s="145">
        <v>3.2771006602803507E-2</v>
      </c>
      <c r="D18" s="145">
        <v>5.325442076327E-2</v>
      </c>
    </row>
    <row r="19" spans="1:4" x14ac:dyDescent="0.35">
      <c r="A19" t="s">
        <v>189</v>
      </c>
      <c r="B19" s="145">
        <v>1.8051722393254914E-2</v>
      </c>
      <c r="C19" s="145">
        <v>1.7448273356562145E-2</v>
      </c>
      <c r="D19" s="145">
        <v>5.5599189009914528E-2</v>
      </c>
    </row>
    <row r="20" spans="1:4" x14ac:dyDescent="0.35">
      <c r="A20" t="s">
        <v>190</v>
      </c>
      <c r="B20" s="145">
        <v>1.159659970163847E-2</v>
      </c>
      <c r="C20" s="145">
        <v>1.7441483415022968E-2</v>
      </c>
      <c r="D20" s="145">
        <v>3.664900751003744E-2</v>
      </c>
    </row>
    <row r="21" spans="1:4" x14ac:dyDescent="0.35">
      <c r="A21" t="s">
        <v>191</v>
      </c>
      <c r="B21" s="145">
        <v>1.1535828128719746E-2</v>
      </c>
      <c r="C21" s="145">
        <v>5.739374075810582E-2</v>
      </c>
      <c r="D21" s="145">
        <v>2.5316334595104933E-2</v>
      </c>
    </row>
    <row r="22" spans="1:4" x14ac:dyDescent="0.35">
      <c r="A22" t="s">
        <v>192</v>
      </c>
      <c r="B22" s="145">
        <v>5.8860948053380954E-3</v>
      </c>
      <c r="C22" s="145">
        <v>6.0906419231939717E-3</v>
      </c>
      <c r="D22" s="145">
        <v>1.4898056178795624E-2</v>
      </c>
    </row>
    <row r="23" spans="1:4" x14ac:dyDescent="0.35">
      <c r="A23" t="s">
        <v>193</v>
      </c>
      <c r="B23" s="145">
        <v>2.1351359660706854E-2</v>
      </c>
      <c r="C23" s="145">
        <v>1.3441646040650349E-2</v>
      </c>
      <c r="D23" s="145">
        <v>7.6578074742066401E-3</v>
      </c>
    </row>
    <row r="24" spans="1:4" x14ac:dyDescent="0.35">
      <c r="A24" t="s">
        <v>194</v>
      </c>
      <c r="B24" s="145">
        <v>3.2415801431490622E-2</v>
      </c>
      <c r="C24" s="145">
        <v>4.3345683178534086E-2</v>
      </c>
      <c r="D24" s="145">
        <v>4.9545504805197815E-2</v>
      </c>
    </row>
    <row r="25" spans="1:4" x14ac:dyDescent="0.35">
      <c r="A25" t="s">
        <v>195</v>
      </c>
      <c r="B25" s="145">
        <v>7.1396520339105929E-3</v>
      </c>
      <c r="C25" s="145">
        <v>2.2995659321938082E-3</v>
      </c>
      <c r="D25" s="145">
        <v>1.3272841560989349E-2</v>
      </c>
    </row>
    <row r="26" spans="1:4" x14ac:dyDescent="0.35">
      <c r="A26" t="s">
        <v>196</v>
      </c>
      <c r="B26" s="145">
        <v>2.2954031893584578E-2</v>
      </c>
      <c r="C26" s="145">
        <v>1.8516400675001179E-2</v>
      </c>
      <c r="D26" s="145">
        <v>4.3628737072211939E-2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7.1329309903325672E-2</v>
      </c>
      <c r="C28" s="145"/>
      <c r="D28" s="145"/>
    </row>
    <row r="29" spans="1:4" x14ac:dyDescent="0.35">
      <c r="A29" t="s">
        <v>226</v>
      </c>
      <c r="B29" s="145">
        <f>MIN($C$4:$D$26)</f>
        <v>2.2995659321938082E-3</v>
      </c>
      <c r="C29" s="145"/>
      <c r="D29" s="145"/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244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0.55467283900134379</v>
      </c>
      <c r="C4" s="145">
        <v>0.64975349321768905</v>
      </c>
      <c r="D4" s="145">
        <v>0.67921285541168552</v>
      </c>
    </row>
    <row r="5" spans="1:4" x14ac:dyDescent="0.35">
      <c r="A5" t="s">
        <v>175</v>
      </c>
      <c r="B5" s="145">
        <v>0.38027779815839352</v>
      </c>
      <c r="C5" s="145">
        <v>0.36665530867859575</v>
      </c>
      <c r="D5" s="145">
        <v>0.46979879076221626</v>
      </c>
    </row>
    <row r="6" spans="1:4" x14ac:dyDescent="0.35">
      <c r="A6" t="s">
        <v>176</v>
      </c>
      <c r="B6" s="145">
        <v>0.63838582558005796</v>
      </c>
      <c r="C6" s="145">
        <v>0.62843864260852988</v>
      </c>
      <c r="D6" s="145">
        <v>0.47813391183260884</v>
      </c>
    </row>
    <row r="7" spans="1:4" x14ac:dyDescent="0.35">
      <c r="A7" t="s">
        <v>177</v>
      </c>
      <c r="B7" s="145">
        <v>0.48342579472531461</v>
      </c>
      <c r="C7" s="145">
        <v>0.574491471397372</v>
      </c>
      <c r="D7" s="145">
        <v>0.62842274600719406</v>
      </c>
    </row>
    <row r="8" spans="1:4" x14ac:dyDescent="0.35">
      <c r="A8" t="s">
        <v>178</v>
      </c>
      <c r="B8" s="145">
        <v>0.5699253694114198</v>
      </c>
      <c r="C8" s="145">
        <v>0.53422052092115857</v>
      </c>
      <c r="D8" s="145">
        <v>0.59826259014890315</v>
      </c>
    </row>
    <row r="9" spans="1:4" x14ac:dyDescent="0.35">
      <c r="A9" t="s">
        <v>179</v>
      </c>
      <c r="B9" s="145">
        <v>0.47469221767751829</v>
      </c>
      <c r="C9" s="145">
        <v>0.51871150029230018</v>
      </c>
      <c r="D9" s="145">
        <v>0.32622133948701987</v>
      </c>
    </row>
    <row r="10" spans="1:4" x14ac:dyDescent="0.35">
      <c r="A10" t="s">
        <v>180</v>
      </c>
      <c r="B10" s="145">
        <v>0.53521995785905208</v>
      </c>
      <c r="C10" s="145">
        <v>0.49503607871187799</v>
      </c>
      <c r="D10" s="145">
        <v>0.52546918072971871</v>
      </c>
    </row>
    <row r="11" spans="1:4" x14ac:dyDescent="0.35">
      <c r="A11" t="s">
        <v>181</v>
      </c>
      <c r="B11" s="145">
        <v>0.48727562462038709</v>
      </c>
      <c r="C11" s="145">
        <v>0.4609883559877983</v>
      </c>
      <c r="D11" s="145">
        <v>0.44789706092168957</v>
      </c>
    </row>
    <row r="12" spans="1:4" x14ac:dyDescent="0.35">
      <c r="A12" t="s">
        <v>182</v>
      </c>
      <c r="B12" s="145">
        <v>0.29698292517002994</v>
      </c>
      <c r="C12" s="145">
        <v>0.17355268601409571</v>
      </c>
      <c r="D12" s="145">
        <v>0.43629405154371731</v>
      </c>
    </row>
    <row r="13" spans="1:4" x14ac:dyDescent="0.35">
      <c r="A13" t="s">
        <v>183</v>
      </c>
      <c r="B13" s="145">
        <v>0.69111150674571953</v>
      </c>
      <c r="C13" s="145">
        <v>0.70056438752231953</v>
      </c>
      <c r="D13" s="145">
        <v>0.61960578967532953</v>
      </c>
    </row>
    <row r="14" spans="1:4" x14ac:dyDescent="0.35">
      <c r="A14" t="s">
        <v>184</v>
      </c>
      <c r="B14" s="145">
        <v>0.70467718065426954</v>
      </c>
      <c r="C14" s="145">
        <v>0.7943777773355728</v>
      </c>
      <c r="D14" s="145">
        <v>0.76954753573997992</v>
      </c>
    </row>
    <row r="15" spans="1:4" x14ac:dyDescent="0.35">
      <c r="A15" t="s">
        <v>185</v>
      </c>
      <c r="B15" s="145">
        <v>0.69936732647396971</v>
      </c>
      <c r="C15" s="145">
        <v>0.60732668240482335</v>
      </c>
      <c r="D15" s="145">
        <v>0.59740422974690366</v>
      </c>
    </row>
    <row r="16" spans="1:4" x14ac:dyDescent="0.35">
      <c r="A16" t="s">
        <v>186</v>
      </c>
      <c r="B16" s="145">
        <v>0.45640387366250562</v>
      </c>
      <c r="C16" s="145">
        <v>0.52543257581834979</v>
      </c>
      <c r="D16" s="145">
        <v>0.55905679869792491</v>
      </c>
    </row>
    <row r="17" spans="1:4" x14ac:dyDescent="0.35">
      <c r="A17" t="s">
        <v>187</v>
      </c>
      <c r="B17" s="145">
        <v>0.64061048686435262</v>
      </c>
      <c r="C17" s="145">
        <v>0.71909298677707378</v>
      </c>
      <c r="D17" s="145">
        <v>0.66861673851591807</v>
      </c>
    </row>
    <row r="18" spans="1:4" x14ac:dyDescent="0.35">
      <c r="A18" t="s">
        <v>188</v>
      </c>
      <c r="B18" s="145">
        <v>0.55732584134732865</v>
      </c>
      <c r="C18" s="145">
        <v>0.62082191131677678</v>
      </c>
      <c r="D18" s="145">
        <v>0.6574288285522355</v>
      </c>
    </row>
    <row r="19" spans="1:4" x14ac:dyDescent="0.35">
      <c r="A19" t="s">
        <v>189</v>
      </c>
      <c r="B19" s="145">
        <v>0.59102788305105758</v>
      </c>
      <c r="C19" s="145">
        <v>0.51348584229198291</v>
      </c>
      <c r="D19" s="145">
        <v>0.66878194574637684</v>
      </c>
    </row>
    <row r="20" spans="1:4" x14ac:dyDescent="0.35">
      <c r="A20" t="s">
        <v>190</v>
      </c>
      <c r="B20" s="145">
        <v>0.86171980857251751</v>
      </c>
      <c r="C20" s="145">
        <v>0.92284461790163985</v>
      </c>
      <c r="D20" s="145">
        <v>0.87198167109686919</v>
      </c>
    </row>
    <row r="21" spans="1:4" x14ac:dyDescent="0.35">
      <c r="A21" t="s">
        <v>191</v>
      </c>
      <c r="B21" s="145">
        <v>0.76735044335605695</v>
      </c>
      <c r="C21" s="145">
        <v>0.76366915084410669</v>
      </c>
      <c r="D21" s="145">
        <v>0.82060619731504014</v>
      </c>
    </row>
    <row r="22" spans="1:4" x14ac:dyDescent="0.35">
      <c r="A22" t="s">
        <v>192</v>
      </c>
      <c r="B22" s="145">
        <v>0.70497663767967766</v>
      </c>
      <c r="C22" s="145">
        <v>0.73344693320135435</v>
      </c>
      <c r="D22" s="145">
        <v>0.75644582627653778</v>
      </c>
    </row>
    <row r="23" spans="1:4" x14ac:dyDescent="0.35">
      <c r="A23" t="s">
        <v>193</v>
      </c>
      <c r="B23" s="145">
        <v>0.66266909172333355</v>
      </c>
      <c r="C23" s="145">
        <v>0.73780237993683373</v>
      </c>
      <c r="D23" s="145">
        <v>0.83058913413294722</v>
      </c>
    </row>
    <row r="24" spans="1:4" x14ac:dyDescent="0.35">
      <c r="A24" t="s">
        <v>194</v>
      </c>
      <c r="B24" s="145">
        <v>0.60880946750530185</v>
      </c>
      <c r="C24" s="145">
        <v>0.60370507764858927</v>
      </c>
      <c r="D24" s="145">
        <v>0.62510555919929156</v>
      </c>
    </row>
    <row r="25" spans="1:4" x14ac:dyDescent="0.35">
      <c r="A25" t="s">
        <v>195</v>
      </c>
      <c r="B25" s="145">
        <v>0.85979572084507616</v>
      </c>
      <c r="C25" s="145">
        <v>0.85672673892636553</v>
      </c>
      <c r="D25" s="145">
        <v>0.94675506668691811</v>
      </c>
    </row>
    <row r="26" spans="1:4" x14ac:dyDescent="0.35">
      <c r="A26" t="s">
        <v>196</v>
      </c>
      <c r="B26" s="145">
        <v>0.61160724992431026</v>
      </c>
      <c r="C26" s="145">
        <v>0.57279464728570817</v>
      </c>
      <c r="D26" s="145">
        <v>0.61607929672128015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0.94675506668691811</v>
      </c>
      <c r="C28" s="145"/>
      <c r="D28" s="145"/>
    </row>
    <row r="29" spans="1:4" x14ac:dyDescent="0.35">
      <c r="A29" t="s">
        <v>226</v>
      </c>
      <c r="B29" s="145">
        <f>MIN($C$4:$D$26)</f>
        <v>0.17355268601409571</v>
      </c>
      <c r="C29" s="145"/>
      <c r="D29" s="145"/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82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0.26770005803693098</v>
      </c>
      <c r="C4" s="145">
        <v>0.3132171222020359</v>
      </c>
      <c r="D4" s="145">
        <v>0.32466606549734672</v>
      </c>
    </row>
    <row r="5" spans="1:4" x14ac:dyDescent="0.35">
      <c r="A5" t="s">
        <v>175</v>
      </c>
      <c r="B5" s="145">
        <v>0.15978888105930319</v>
      </c>
      <c r="C5" s="145">
        <v>0.18622334326166426</v>
      </c>
      <c r="D5" s="145">
        <v>0.19894906394185002</v>
      </c>
    </row>
    <row r="6" spans="1:4" x14ac:dyDescent="0.35">
      <c r="A6" t="s">
        <v>176</v>
      </c>
      <c r="B6" s="145">
        <v>0.15818548593459458</v>
      </c>
      <c r="C6" s="145">
        <v>0.10996366154938692</v>
      </c>
      <c r="D6" s="145">
        <v>0.11290562344820283</v>
      </c>
    </row>
    <row r="7" spans="1:4" x14ac:dyDescent="0.35">
      <c r="A7" t="s">
        <v>177</v>
      </c>
      <c r="B7" s="145">
        <v>0.19673717132760876</v>
      </c>
      <c r="C7" s="145">
        <v>0.29024061286029723</v>
      </c>
      <c r="D7" s="145">
        <v>0.29977131664057133</v>
      </c>
    </row>
    <row r="8" spans="1:4" x14ac:dyDescent="0.35">
      <c r="A8" t="s">
        <v>178</v>
      </c>
      <c r="B8" s="145">
        <v>0.35732682841854552</v>
      </c>
      <c r="C8" s="145">
        <v>0.41040581823582339</v>
      </c>
      <c r="D8" s="145">
        <v>0.45700827210047545</v>
      </c>
    </row>
    <row r="9" spans="1:4" x14ac:dyDescent="0.35">
      <c r="A9" t="s">
        <v>179</v>
      </c>
      <c r="B9" s="145">
        <v>0.23734890970132738</v>
      </c>
      <c r="C9" s="145">
        <v>0.24452786695061257</v>
      </c>
      <c r="D9" s="145">
        <v>0.31071599875854677</v>
      </c>
    </row>
    <row r="10" spans="1:4" x14ac:dyDescent="0.35">
      <c r="A10" t="s">
        <v>180</v>
      </c>
      <c r="B10" s="145">
        <v>0.18220765273070605</v>
      </c>
      <c r="C10" s="145">
        <v>0.15995137662129569</v>
      </c>
      <c r="D10" s="145">
        <v>0.24316686474226062</v>
      </c>
    </row>
    <row r="11" spans="1:4" x14ac:dyDescent="0.35">
      <c r="A11" t="s">
        <v>181</v>
      </c>
      <c r="B11" s="145">
        <v>0.34187049528071767</v>
      </c>
      <c r="C11" s="145">
        <v>0.36416658089399723</v>
      </c>
      <c r="D11" s="145">
        <v>0.41886117244212073</v>
      </c>
    </row>
    <row r="12" spans="1:4" x14ac:dyDescent="0.35">
      <c r="A12" t="s">
        <v>182</v>
      </c>
      <c r="B12" s="145">
        <v>0.35975623649708027</v>
      </c>
      <c r="C12" s="145">
        <v>0.40788258433278834</v>
      </c>
      <c r="D12" s="145">
        <v>0.44441243476499681</v>
      </c>
    </row>
    <row r="13" spans="1:4" x14ac:dyDescent="0.35">
      <c r="A13" t="s">
        <v>183</v>
      </c>
      <c r="B13" s="145">
        <v>7.2503884779249336E-2</v>
      </c>
      <c r="C13" s="145">
        <v>9.898159193681591E-2</v>
      </c>
      <c r="D13" s="145">
        <v>0.14875609385945818</v>
      </c>
    </row>
    <row r="14" spans="1:4" x14ac:dyDescent="0.35">
      <c r="A14" t="s">
        <v>184</v>
      </c>
      <c r="B14" s="145">
        <v>5.1239167277608244E-2</v>
      </c>
      <c r="C14" s="145">
        <v>6.217881186242212E-2</v>
      </c>
      <c r="D14" s="145">
        <v>0.14531195353354737</v>
      </c>
    </row>
    <row r="15" spans="1:4" x14ac:dyDescent="0.35">
      <c r="A15" t="s">
        <v>185</v>
      </c>
      <c r="B15" s="145">
        <v>0.3021869943618134</v>
      </c>
      <c r="C15" s="145">
        <v>0.26942098224048705</v>
      </c>
      <c r="D15" s="145">
        <v>0.30072718197502118</v>
      </c>
    </row>
    <row r="16" spans="1:4" x14ac:dyDescent="0.35">
      <c r="A16" t="s">
        <v>186</v>
      </c>
      <c r="B16" s="145">
        <v>0.40026634057798915</v>
      </c>
      <c r="C16" s="145">
        <v>0.42018225108624635</v>
      </c>
      <c r="D16" s="145">
        <v>0.35466864178487123</v>
      </c>
    </row>
    <row r="17" spans="1:4" x14ac:dyDescent="0.35">
      <c r="A17" t="s">
        <v>187</v>
      </c>
      <c r="B17" s="145">
        <v>0.22855018065912122</v>
      </c>
      <c r="C17" s="145">
        <v>0.22058035935666231</v>
      </c>
      <c r="D17" s="145">
        <v>0.24028101080116235</v>
      </c>
    </row>
    <row r="18" spans="1:4" x14ac:dyDescent="0.35">
      <c r="A18" t="s">
        <v>188</v>
      </c>
      <c r="B18" s="145">
        <v>0.30406210272050616</v>
      </c>
      <c r="C18" s="145">
        <v>0.25920622643933627</v>
      </c>
      <c r="D18" s="145">
        <v>0.21690676924116131</v>
      </c>
    </row>
    <row r="19" spans="1:4" x14ac:dyDescent="0.35">
      <c r="A19" t="s">
        <v>189</v>
      </c>
      <c r="B19" s="145">
        <v>0.15302729802842871</v>
      </c>
      <c r="C19" s="145">
        <v>0.15313069805577342</v>
      </c>
      <c r="D19" s="145">
        <v>0.11086657242838811</v>
      </c>
    </row>
    <row r="20" spans="1:4" x14ac:dyDescent="0.35">
      <c r="A20" t="s">
        <v>190</v>
      </c>
      <c r="B20" s="145">
        <v>5.3978402002221822E-2</v>
      </c>
      <c r="C20" s="145">
        <v>6.8782605425256993E-2</v>
      </c>
      <c r="D20" s="145">
        <v>0.11374799335934097</v>
      </c>
    </row>
    <row r="21" spans="1:4" x14ac:dyDescent="0.35">
      <c r="A21" t="s">
        <v>191</v>
      </c>
      <c r="B21" s="145">
        <v>0.15430062102523392</v>
      </c>
      <c r="C21" s="145">
        <v>0.18828562248153261</v>
      </c>
      <c r="D21" s="145">
        <v>0.15872684009174029</v>
      </c>
    </row>
    <row r="22" spans="1:4" x14ac:dyDescent="0.35">
      <c r="A22" t="s">
        <v>192</v>
      </c>
      <c r="B22" s="145">
        <v>4.4771723911258041E-2</v>
      </c>
      <c r="C22" s="145">
        <v>3.0551853121195693E-2</v>
      </c>
      <c r="D22" s="145">
        <v>9.4913082628195519E-2</v>
      </c>
    </row>
    <row r="23" spans="1:4" x14ac:dyDescent="0.35">
      <c r="A23" t="s">
        <v>193</v>
      </c>
      <c r="B23" s="145">
        <v>9.7856669207269639E-2</v>
      </c>
      <c r="C23" s="145">
        <v>8.6903444984422429E-2</v>
      </c>
      <c r="D23" s="145">
        <v>0.1041490622357812</v>
      </c>
    </row>
    <row r="24" spans="1:4" x14ac:dyDescent="0.35">
      <c r="A24" t="s">
        <v>194</v>
      </c>
      <c r="B24" s="145">
        <v>0.42860637601952706</v>
      </c>
      <c r="C24" s="145">
        <v>0.51426850736588525</v>
      </c>
      <c r="D24" s="145">
        <v>0.55164134354116734</v>
      </c>
    </row>
    <row r="25" spans="1:4" x14ac:dyDescent="0.35">
      <c r="A25" t="s">
        <v>195</v>
      </c>
      <c r="B25" s="145">
        <v>7.2214139855313705E-2</v>
      </c>
      <c r="C25" s="145">
        <v>3.8586671112363802E-2</v>
      </c>
      <c r="D25" s="145">
        <v>2.2525055797406261E-2</v>
      </c>
    </row>
    <row r="26" spans="1:4" x14ac:dyDescent="0.35">
      <c r="A26" t="s">
        <v>196</v>
      </c>
      <c r="B26" s="145">
        <v>0.23118793178878225</v>
      </c>
      <c r="C26" s="145">
        <v>0.32874231228901929</v>
      </c>
      <c r="D26" s="145">
        <v>0.33773926879936617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0.55164134354116734</v>
      </c>
      <c r="C28" s="145"/>
      <c r="D28" s="145"/>
    </row>
    <row r="29" spans="1:4" x14ac:dyDescent="0.35">
      <c r="A29" t="s">
        <v>226</v>
      </c>
      <c r="B29" s="145">
        <f>MIN($C$4:$D$26)</f>
        <v>2.2525055797406261E-2</v>
      </c>
      <c r="C29" s="145"/>
      <c r="D29" s="145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84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3.8924559170372269E-2</v>
      </c>
      <c r="C4" s="145">
        <v>2.6495512570994514E-2</v>
      </c>
      <c r="D4" s="145">
        <v>8.0581742869184445E-2</v>
      </c>
    </row>
    <row r="5" spans="1:4" x14ac:dyDescent="0.35">
      <c r="A5" t="s">
        <v>175</v>
      </c>
      <c r="B5" s="145">
        <v>1.8456039964602728E-2</v>
      </c>
      <c r="C5" s="145">
        <v>1.8181007935371054E-2</v>
      </c>
      <c r="D5" s="145">
        <v>2.5812519381364377E-2</v>
      </c>
    </row>
    <row r="6" spans="1:4" x14ac:dyDescent="0.35">
      <c r="A6" t="s">
        <v>176</v>
      </c>
      <c r="B6" s="145">
        <v>7.341394627911571E-3</v>
      </c>
      <c r="C6" s="145">
        <v>2.9450743162864439E-3</v>
      </c>
      <c r="D6" s="145">
        <v>4.5462009129738018E-3</v>
      </c>
    </row>
    <row r="7" spans="1:4" x14ac:dyDescent="0.35">
      <c r="A7" t="s">
        <v>177</v>
      </c>
      <c r="B7" s="145">
        <v>2.1134825262771651E-2</v>
      </c>
      <c r="C7" s="145">
        <v>3.7852624398794395E-2</v>
      </c>
      <c r="D7" s="145">
        <v>8.371557728022172E-2</v>
      </c>
    </row>
    <row r="8" spans="1:4" x14ac:dyDescent="0.35">
      <c r="A8" t="s">
        <v>178</v>
      </c>
      <c r="B8" s="145">
        <v>3.8583461395525542E-2</v>
      </c>
      <c r="C8" s="145">
        <v>8.1467447772949939E-2</v>
      </c>
      <c r="D8" s="145">
        <v>6.3785814158273044E-2</v>
      </c>
    </row>
    <row r="9" spans="1:4" x14ac:dyDescent="0.35">
      <c r="A9" t="s">
        <v>179</v>
      </c>
      <c r="B9" s="145">
        <v>1.8508000907479474E-2</v>
      </c>
      <c r="C9" s="145">
        <v>5.2099549284705476E-2</v>
      </c>
      <c r="D9" s="145">
        <v>3.5780750629276582E-2</v>
      </c>
    </row>
    <row r="10" spans="1:4" x14ac:dyDescent="0.35">
      <c r="A10" t="s">
        <v>180</v>
      </c>
      <c r="B10" s="145">
        <v>3.3231478001546723E-2</v>
      </c>
      <c r="C10" s="145">
        <v>3.4283030628396348E-2</v>
      </c>
      <c r="D10" s="145">
        <v>5.3785757214474109E-2</v>
      </c>
    </row>
    <row r="11" spans="1:4" x14ac:dyDescent="0.35">
      <c r="A11" t="s">
        <v>181</v>
      </c>
      <c r="B11" s="145">
        <v>5.5638559313325286E-2</v>
      </c>
      <c r="C11" s="145">
        <v>9.5607085164483296E-2</v>
      </c>
      <c r="D11" s="145">
        <v>7.5237935436474765E-2</v>
      </c>
    </row>
    <row r="12" spans="1:4" x14ac:dyDescent="0.35">
      <c r="A12" t="s">
        <v>182</v>
      </c>
      <c r="B12" s="145">
        <v>1.3344093129461814E-2</v>
      </c>
      <c r="C12" s="145">
        <v>2.0330897498292633E-2</v>
      </c>
      <c r="D12" s="145">
        <v>0.11902697323207397</v>
      </c>
    </row>
    <row r="13" spans="1:4" x14ac:dyDescent="0.35">
      <c r="A13" t="s">
        <v>183</v>
      </c>
      <c r="B13" s="145">
        <v>6.0695494657857047E-3</v>
      </c>
      <c r="C13" s="145">
        <v>1.1587126885521675E-2</v>
      </c>
      <c r="D13" s="145">
        <v>1.7523304676308454E-2</v>
      </c>
    </row>
    <row r="14" spans="1:4" x14ac:dyDescent="0.35">
      <c r="A14" t="s">
        <v>184</v>
      </c>
      <c r="B14" s="145">
        <v>4.4657109329411552E-3</v>
      </c>
      <c r="C14" s="145">
        <v>9.3046486089665339E-3</v>
      </c>
      <c r="D14" s="145">
        <v>3.3819229793203842E-3</v>
      </c>
    </row>
    <row r="15" spans="1:4" x14ac:dyDescent="0.35">
      <c r="A15" t="s">
        <v>185</v>
      </c>
      <c r="B15" s="145">
        <v>2.9210825185507813E-2</v>
      </c>
      <c r="C15" s="145">
        <v>4.4954839943682899E-2</v>
      </c>
      <c r="D15" s="145">
        <v>3.2371833124151206E-2</v>
      </c>
    </row>
    <row r="16" spans="1:4" x14ac:dyDescent="0.35">
      <c r="A16" t="s">
        <v>186</v>
      </c>
      <c r="B16" s="145">
        <v>5.5452603777728114E-2</v>
      </c>
      <c r="C16" s="145">
        <v>6.1055229807863189E-2</v>
      </c>
      <c r="D16" s="145">
        <v>5.0044867701746598E-2</v>
      </c>
    </row>
    <row r="17" spans="1:4" x14ac:dyDescent="0.35">
      <c r="A17" t="s">
        <v>187</v>
      </c>
      <c r="B17" s="145">
        <v>3.8645625430842157E-2</v>
      </c>
      <c r="C17" s="145">
        <v>1.8789587108712653E-2</v>
      </c>
      <c r="D17" s="145">
        <v>4.8227516077260606E-3</v>
      </c>
    </row>
    <row r="18" spans="1:4" x14ac:dyDescent="0.35">
      <c r="A18" t="s">
        <v>188</v>
      </c>
      <c r="B18" s="145">
        <v>2.6232596253222371E-2</v>
      </c>
      <c r="C18" s="145">
        <v>2.6671003648134618E-2</v>
      </c>
      <c r="D18" s="145">
        <v>2.8250864012322314E-2</v>
      </c>
    </row>
    <row r="19" spans="1:4" x14ac:dyDescent="0.35">
      <c r="A19" t="s">
        <v>189</v>
      </c>
      <c r="B19" s="145">
        <v>8.0141916409457777E-3</v>
      </c>
      <c r="C19" s="145">
        <v>3.1596653495162444E-3</v>
      </c>
      <c r="D19" s="145">
        <v>1.1254715005213327E-2</v>
      </c>
    </row>
    <row r="20" spans="1:4" x14ac:dyDescent="0.35">
      <c r="A20" t="s">
        <v>190</v>
      </c>
      <c r="B20" s="145">
        <v>7.9206978288499201E-3</v>
      </c>
      <c r="C20" s="145">
        <v>1.4279322170869194E-3</v>
      </c>
      <c r="D20" s="145">
        <v>5.8296285267073608E-3</v>
      </c>
    </row>
    <row r="21" spans="1:4" x14ac:dyDescent="0.35">
      <c r="A21" t="s">
        <v>191</v>
      </c>
      <c r="B21" s="145">
        <v>2.009246518145431E-2</v>
      </c>
      <c r="C21" s="145">
        <v>4.8626499468300784E-2</v>
      </c>
      <c r="D21" s="145">
        <v>3.0040837267804415E-2</v>
      </c>
    </row>
    <row r="22" spans="1:4" x14ac:dyDescent="0.35">
      <c r="A22" t="s">
        <v>192</v>
      </c>
      <c r="B22" s="145">
        <v>0</v>
      </c>
      <c r="C22" s="145">
        <v>2.6462188259024026E-3</v>
      </c>
      <c r="D22" s="145">
        <v>6.6374068042497755E-3</v>
      </c>
    </row>
    <row r="23" spans="1:4" x14ac:dyDescent="0.35">
      <c r="A23" t="s">
        <v>193</v>
      </c>
      <c r="B23" s="145">
        <v>7.5472310149116966E-3</v>
      </c>
      <c r="C23" s="145">
        <v>4.8144060442273338E-3</v>
      </c>
      <c r="D23" s="145">
        <v>9.2815983577681008E-4</v>
      </c>
    </row>
    <row r="24" spans="1:4" x14ac:dyDescent="0.35">
      <c r="A24" t="s">
        <v>194</v>
      </c>
      <c r="B24" s="145">
        <v>2.3162173231113341E-2</v>
      </c>
      <c r="C24" s="145">
        <v>3.8667684801846243E-2</v>
      </c>
      <c r="D24" s="145">
        <v>3.7280258162892127E-2</v>
      </c>
    </row>
    <row r="25" spans="1:4" x14ac:dyDescent="0.35">
      <c r="A25" t="s">
        <v>195</v>
      </c>
      <c r="B25" s="145">
        <v>5.9335489856693728E-3</v>
      </c>
      <c r="C25" s="145">
        <v>1.0617133167016041E-3</v>
      </c>
      <c r="D25" s="145">
        <v>9.1781008181686667E-4</v>
      </c>
    </row>
    <row r="26" spans="1:4" x14ac:dyDescent="0.35">
      <c r="A26" t="s">
        <v>196</v>
      </c>
      <c r="B26" s="145">
        <v>2.3455986744463371E-2</v>
      </c>
      <c r="C26" s="145">
        <v>2.5640418743719147E-2</v>
      </c>
      <c r="D26" s="145">
        <v>1.2614885885870009E-2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0.11902697323207397</v>
      </c>
      <c r="C28" s="145"/>
      <c r="D28" s="145"/>
    </row>
    <row r="29" spans="1:4" x14ac:dyDescent="0.35">
      <c r="A29" t="s">
        <v>226</v>
      </c>
      <c r="B29" s="145">
        <f>MIN($C$4:$D$26)</f>
        <v>9.1781008181686667E-4</v>
      </c>
      <c r="C29" s="145"/>
      <c r="D29" s="145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86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0.16495043510157778</v>
      </c>
      <c r="C4" s="145">
        <v>0.17041467223070261</v>
      </c>
      <c r="D4" s="145">
        <v>0.21010052124984449</v>
      </c>
    </row>
    <row r="5" spans="1:4" x14ac:dyDescent="0.35">
      <c r="A5" t="s">
        <v>175</v>
      </c>
      <c r="B5" s="145">
        <v>8.2684604305162307E-2</v>
      </c>
      <c r="C5" s="145">
        <v>0.10444545098154547</v>
      </c>
      <c r="D5" s="145">
        <v>0.12371437613599097</v>
      </c>
    </row>
    <row r="6" spans="1:4" x14ac:dyDescent="0.35">
      <c r="A6" t="s">
        <v>176</v>
      </c>
      <c r="B6" s="145">
        <v>2.5565321975314619E-2</v>
      </c>
      <c r="C6" s="145">
        <v>2.2920310729277922E-2</v>
      </c>
      <c r="D6" s="145">
        <v>4.093859391133995E-2</v>
      </c>
    </row>
    <row r="7" spans="1:4" x14ac:dyDescent="0.35">
      <c r="A7" t="s">
        <v>177</v>
      </c>
      <c r="B7" s="145">
        <v>7.7061084883709829E-2</v>
      </c>
      <c r="C7" s="145">
        <v>0.15260679062977231</v>
      </c>
      <c r="D7" s="145">
        <v>0.10698725566125647</v>
      </c>
    </row>
    <row r="8" spans="1:4" x14ac:dyDescent="0.35">
      <c r="A8" t="s">
        <v>178</v>
      </c>
      <c r="B8" s="145">
        <v>0.17506285840012961</v>
      </c>
      <c r="C8" s="145">
        <v>0.20769065018639413</v>
      </c>
      <c r="D8" s="145">
        <v>0.18176695357373357</v>
      </c>
    </row>
    <row r="9" spans="1:4" x14ac:dyDescent="0.35">
      <c r="A9" t="s">
        <v>179</v>
      </c>
      <c r="B9" s="145">
        <v>0.12329124042815365</v>
      </c>
      <c r="C9" s="145">
        <v>0.10750890339260512</v>
      </c>
      <c r="D9" s="145">
        <v>0.1119041764492385</v>
      </c>
    </row>
    <row r="10" spans="1:4" x14ac:dyDescent="0.35">
      <c r="A10" t="s">
        <v>180</v>
      </c>
      <c r="B10" s="145">
        <v>3.368491485920979E-2</v>
      </c>
      <c r="C10" s="145">
        <v>3.91918272820748E-2</v>
      </c>
      <c r="D10" s="145">
        <v>4.9934064096232696E-2</v>
      </c>
    </row>
    <row r="11" spans="1:4" x14ac:dyDescent="0.35">
      <c r="A11" t="s">
        <v>181</v>
      </c>
      <c r="B11" s="145">
        <v>0.17994679053799306</v>
      </c>
      <c r="C11" s="145">
        <v>0.18471327079154329</v>
      </c>
      <c r="D11" s="145">
        <v>0.22788290669249536</v>
      </c>
    </row>
    <row r="12" spans="1:4" x14ac:dyDescent="0.35">
      <c r="A12" t="s">
        <v>182</v>
      </c>
      <c r="B12" s="145">
        <v>0.12225174635029916</v>
      </c>
      <c r="C12" s="145">
        <v>0.25756352603110805</v>
      </c>
      <c r="D12" s="145">
        <v>0.19014831134844679</v>
      </c>
    </row>
    <row r="13" spans="1:4" x14ac:dyDescent="0.35">
      <c r="A13" t="s">
        <v>183</v>
      </c>
      <c r="B13" s="145">
        <v>2.9913707878585119E-2</v>
      </c>
      <c r="C13" s="145">
        <v>3.6533985957533599E-2</v>
      </c>
      <c r="D13" s="145">
        <v>3.4825230833954939E-2</v>
      </c>
    </row>
    <row r="14" spans="1:4" x14ac:dyDescent="0.35">
      <c r="A14" t="s">
        <v>184</v>
      </c>
      <c r="B14" s="145">
        <v>1.9936382796472883E-2</v>
      </c>
      <c r="C14" s="145">
        <v>3.07743547111698E-2</v>
      </c>
      <c r="D14" s="145">
        <v>2.8073756002424989E-2</v>
      </c>
    </row>
    <row r="15" spans="1:4" x14ac:dyDescent="0.35">
      <c r="A15" t="s">
        <v>185</v>
      </c>
      <c r="B15" s="145">
        <v>7.7757457141850631E-2</v>
      </c>
      <c r="C15" s="145">
        <v>0.10628736667973901</v>
      </c>
      <c r="D15" s="145">
        <v>8.9826845595656291E-2</v>
      </c>
    </row>
    <row r="16" spans="1:4" x14ac:dyDescent="0.35">
      <c r="A16" t="s">
        <v>186</v>
      </c>
      <c r="B16" s="145">
        <v>0.12841185901304381</v>
      </c>
      <c r="C16" s="145">
        <v>0.15627565348120623</v>
      </c>
      <c r="D16" s="145">
        <v>0.16934111301237501</v>
      </c>
    </row>
    <row r="17" spans="1:4" x14ac:dyDescent="0.35">
      <c r="A17" t="s">
        <v>187</v>
      </c>
      <c r="B17" s="145">
        <v>5.3206745056495273E-2</v>
      </c>
      <c r="C17" s="145">
        <v>1.753457299535514E-2</v>
      </c>
      <c r="D17" s="145">
        <v>1.5509364132789598E-2</v>
      </c>
    </row>
    <row r="18" spans="1:4" x14ac:dyDescent="0.35">
      <c r="A18" t="s">
        <v>188</v>
      </c>
      <c r="B18" s="145">
        <v>5.6262431425806621E-2</v>
      </c>
      <c r="C18" s="145">
        <v>7.4224402941806558E-2</v>
      </c>
      <c r="D18" s="145">
        <v>7.3524501848719795E-2</v>
      </c>
    </row>
    <row r="19" spans="1:4" x14ac:dyDescent="0.35">
      <c r="A19" t="s">
        <v>189</v>
      </c>
      <c r="B19" s="145">
        <v>2.7692907543834196E-2</v>
      </c>
      <c r="C19" s="145">
        <v>3.2112919153844274E-2</v>
      </c>
      <c r="D19" s="145">
        <v>2.7198081301751529E-2</v>
      </c>
    </row>
    <row r="20" spans="1:4" x14ac:dyDescent="0.35">
      <c r="A20" t="s">
        <v>190</v>
      </c>
      <c r="B20" s="145">
        <v>2.2457968189999171E-2</v>
      </c>
      <c r="C20" s="145">
        <v>2.2250548961335197E-2</v>
      </c>
      <c r="D20" s="145">
        <v>1.490568305074849E-2</v>
      </c>
    </row>
    <row r="21" spans="1:4" x14ac:dyDescent="0.35">
      <c r="A21" t="s">
        <v>191</v>
      </c>
      <c r="B21" s="145">
        <v>3.9722879468055104E-2</v>
      </c>
      <c r="C21" s="145">
        <v>6.3313115921358784E-2</v>
      </c>
      <c r="D21" s="145">
        <v>6.2134257768852057E-2</v>
      </c>
    </row>
    <row r="22" spans="1:4" x14ac:dyDescent="0.35">
      <c r="A22" t="s">
        <v>192</v>
      </c>
      <c r="B22" s="145">
        <v>1.4624567617847159E-2</v>
      </c>
      <c r="C22" s="145">
        <v>1.1732478381446089E-2</v>
      </c>
      <c r="D22" s="145">
        <v>2.5490657751240778E-2</v>
      </c>
    </row>
    <row r="23" spans="1:4" x14ac:dyDescent="0.35">
      <c r="A23" t="s">
        <v>193</v>
      </c>
      <c r="B23" s="145">
        <v>1.7088800425837179E-2</v>
      </c>
      <c r="C23" s="145">
        <v>1.396212829580949E-2</v>
      </c>
      <c r="D23" s="145">
        <v>5.9265498104144462E-3</v>
      </c>
    </row>
    <row r="24" spans="1:4" x14ac:dyDescent="0.35">
      <c r="A24" t="s">
        <v>194</v>
      </c>
      <c r="B24" s="145">
        <v>7.1301249866358371E-2</v>
      </c>
      <c r="C24" s="145">
        <v>8.5523428946766331E-2</v>
      </c>
      <c r="D24" s="145">
        <v>0.10609064741968081</v>
      </c>
    </row>
    <row r="25" spans="1:4" x14ac:dyDescent="0.35">
      <c r="A25" t="s">
        <v>195</v>
      </c>
      <c r="B25" s="145">
        <v>1.8379336465152385E-2</v>
      </c>
      <c r="C25" s="145">
        <v>1.016057361840862E-2</v>
      </c>
      <c r="D25" s="145">
        <v>1.6968326469507418E-2</v>
      </c>
    </row>
    <row r="26" spans="1:4" x14ac:dyDescent="0.35">
      <c r="A26" t="s">
        <v>196</v>
      </c>
      <c r="B26" s="145">
        <v>6.2287915602016325E-2</v>
      </c>
      <c r="C26" s="145">
        <v>5.1854408991836187E-2</v>
      </c>
      <c r="D26" s="145">
        <v>7.2665503329736217E-2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0.25756352603110805</v>
      </c>
      <c r="C28" s="145"/>
      <c r="D28" s="145"/>
    </row>
    <row r="29" spans="1:4" x14ac:dyDescent="0.35">
      <c r="A29" t="s">
        <v>226</v>
      </c>
      <c r="B29" s="145">
        <f>MIN($C$4:$D$26)</f>
        <v>5.9265498104144462E-3</v>
      </c>
      <c r="C29" s="145"/>
      <c r="D29" s="145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88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0.58599837268629329</v>
      </c>
      <c r="C4" s="145">
        <v>0.5916039103058236</v>
      </c>
      <c r="D4" s="145">
        <v>0.60433457391381407</v>
      </c>
    </row>
    <row r="5" spans="1:4" x14ac:dyDescent="0.35">
      <c r="A5" t="s">
        <v>175</v>
      </c>
      <c r="B5" s="145">
        <v>0.59256324590026599</v>
      </c>
      <c r="C5" s="145">
        <v>0.59326297207954493</v>
      </c>
      <c r="D5" s="145">
        <v>0.57479165658372067</v>
      </c>
    </row>
    <row r="6" spans="1:4" x14ac:dyDescent="0.35">
      <c r="A6" t="s">
        <v>176</v>
      </c>
      <c r="B6" s="145">
        <v>0.57127173865466496</v>
      </c>
      <c r="C6" s="145">
        <v>0.58854456474292971</v>
      </c>
      <c r="D6" s="145">
        <v>0.57070741017869142</v>
      </c>
    </row>
    <row r="7" spans="1:4" x14ac:dyDescent="0.35">
      <c r="A7" t="s">
        <v>177</v>
      </c>
      <c r="B7" s="145">
        <v>0.59675792269881633</v>
      </c>
      <c r="C7" s="145">
        <v>0.59892063025482312</v>
      </c>
      <c r="D7" s="145">
        <v>0.58914179824802737</v>
      </c>
    </row>
    <row r="8" spans="1:4" x14ac:dyDescent="0.35">
      <c r="A8" t="s">
        <v>178</v>
      </c>
      <c r="B8" s="145">
        <v>0.53979164846408556</v>
      </c>
      <c r="C8" s="145">
        <v>0.54072130286978826</v>
      </c>
      <c r="D8" s="145">
        <v>0.53796580764944391</v>
      </c>
    </row>
    <row r="9" spans="1:4" x14ac:dyDescent="0.35">
      <c r="A9" t="s">
        <v>179</v>
      </c>
      <c r="B9" s="145">
        <v>0.53575398125833196</v>
      </c>
      <c r="C9" s="145">
        <v>0.53876116026841991</v>
      </c>
      <c r="D9" s="145">
        <v>0.52831041367435483</v>
      </c>
    </row>
    <row r="10" spans="1:4" x14ac:dyDescent="0.35">
      <c r="A10" t="s">
        <v>180</v>
      </c>
      <c r="B10" s="145">
        <v>0.5337948799689064</v>
      </c>
      <c r="C10" s="145">
        <v>0.53746895228173619</v>
      </c>
      <c r="D10" s="145">
        <v>0.53495492964960045</v>
      </c>
    </row>
    <row r="11" spans="1:4" x14ac:dyDescent="0.35">
      <c r="A11" t="s">
        <v>181</v>
      </c>
      <c r="B11" s="145">
        <v>0.59291458981117462</v>
      </c>
      <c r="C11" s="145">
        <v>0.62261978932253359</v>
      </c>
      <c r="D11" s="145">
        <v>0.64091399194125542</v>
      </c>
    </row>
    <row r="12" spans="1:4" x14ac:dyDescent="0.35">
      <c r="A12" t="s">
        <v>182</v>
      </c>
      <c r="B12" s="145">
        <v>0.46170207753597192</v>
      </c>
      <c r="C12" s="145">
        <v>0.46714207474408703</v>
      </c>
      <c r="D12" s="145">
        <v>0.49231934016833362</v>
      </c>
    </row>
    <row r="13" spans="1:4" x14ac:dyDescent="0.35">
      <c r="A13" t="s">
        <v>183</v>
      </c>
      <c r="B13" s="145">
        <v>0.53943507764491716</v>
      </c>
      <c r="C13" s="145">
        <v>0.55671522409073804</v>
      </c>
      <c r="D13" s="145">
        <v>0.58337139784347969</v>
      </c>
    </row>
    <row r="14" spans="1:4" x14ac:dyDescent="0.35">
      <c r="A14" t="s">
        <v>184</v>
      </c>
      <c r="B14" s="145">
        <v>0.59520163341940646</v>
      </c>
      <c r="C14" s="145">
        <v>0.58222603828510744</v>
      </c>
      <c r="D14" s="145">
        <v>0.55296673304919008</v>
      </c>
    </row>
    <row r="15" spans="1:4" x14ac:dyDescent="0.35">
      <c r="A15" t="s">
        <v>185</v>
      </c>
      <c r="B15" s="145">
        <v>0.59169714339559554</v>
      </c>
      <c r="C15" s="145">
        <v>0.595646488597396</v>
      </c>
      <c r="D15" s="145">
        <v>0.60313621743156909</v>
      </c>
    </row>
    <row r="16" spans="1:4" x14ac:dyDescent="0.35">
      <c r="A16" t="s">
        <v>186</v>
      </c>
      <c r="B16" s="145">
        <v>0.53148954062268072</v>
      </c>
      <c r="C16" s="145">
        <v>0.5658205991413886</v>
      </c>
      <c r="D16" s="145">
        <v>0.55573035416135319</v>
      </c>
    </row>
    <row r="17" spans="1:4" x14ac:dyDescent="0.35">
      <c r="A17" t="s">
        <v>187</v>
      </c>
      <c r="B17" s="145">
        <v>0.54782693699061558</v>
      </c>
      <c r="C17" s="145">
        <v>0.52929660865576689</v>
      </c>
      <c r="D17" s="145">
        <v>0.53178865510330897</v>
      </c>
    </row>
    <row r="18" spans="1:4" x14ac:dyDescent="0.35">
      <c r="A18" t="s">
        <v>188</v>
      </c>
      <c r="B18" s="145">
        <v>0.52958469742392489</v>
      </c>
      <c r="C18" s="145">
        <v>0.57902928485775862</v>
      </c>
      <c r="D18" s="145">
        <v>0.56242980088115746</v>
      </c>
    </row>
    <row r="19" spans="1:4" x14ac:dyDescent="0.35">
      <c r="A19" t="s">
        <v>189</v>
      </c>
      <c r="B19" s="145">
        <v>0.51747202348963228</v>
      </c>
      <c r="C19" s="145">
        <v>0.50917879389388665</v>
      </c>
      <c r="D19" s="145">
        <v>0.50202432343614412</v>
      </c>
    </row>
    <row r="20" spans="1:4" x14ac:dyDescent="0.35">
      <c r="A20" t="s">
        <v>190</v>
      </c>
      <c r="B20" s="145">
        <v>0.40931824282007695</v>
      </c>
      <c r="C20" s="145">
        <v>0.41699399643980872</v>
      </c>
      <c r="D20" s="145">
        <v>0.42454174166939485</v>
      </c>
    </row>
    <row r="21" spans="1:4" x14ac:dyDescent="0.35">
      <c r="A21" t="s">
        <v>191</v>
      </c>
      <c r="B21" s="145">
        <v>0.53033554187187437</v>
      </c>
      <c r="C21" s="145">
        <v>0.53113603372203111</v>
      </c>
      <c r="D21" s="145">
        <v>0.54097885435643889</v>
      </c>
    </row>
    <row r="22" spans="1:4" x14ac:dyDescent="0.35">
      <c r="A22" t="s">
        <v>192</v>
      </c>
      <c r="B22" s="145">
        <v>0.51107040586331931</v>
      </c>
      <c r="C22" s="145">
        <v>0.54506267698984234</v>
      </c>
      <c r="D22" s="145">
        <v>0.51524251988882508</v>
      </c>
    </row>
    <row r="23" spans="1:4" x14ac:dyDescent="0.35">
      <c r="A23" t="s">
        <v>193</v>
      </c>
      <c r="B23" s="145">
        <v>0.53963571001512478</v>
      </c>
      <c r="C23" s="145">
        <v>0.55055762759636184</v>
      </c>
      <c r="D23" s="145">
        <v>0.51824500308374766</v>
      </c>
    </row>
    <row r="24" spans="1:4" x14ac:dyDescent="0.35">
      <c r="A24" t="s">
        <v>194</v>
      </c>
      <c r="B24" s="145">
        <v>0.49420911630861519</v>
      </c>
      <c r="C24" s="145">
        <v>0.5111184790617852</v>
      </c>
      <c r="D24" s="145">
        <v>0.53209244981341053</v>
      </c>
    </row>
    <row r="25" spans="1:4" x14ac:dyDescent="0.35">
      <c r="A25" t="s">
        <v>195</v>
      </c>
      <c r="B25" s="145">
        <v>0.52700940745072333</v>
      </c>
      <c r="C25" s="145">
        <v>0.52955735564625372</v>
      </c>
      <c r="D25" s="145">
        <v>0.53232201569628101</v>
      </c>
    </row>
    <row r="26" spans="1:4" x14ac:dyDescent="0.35">
      <c r="A26" t="s">
        <v>196</v>
      </c>
      <c r="B26" s="145">
        <v>0.58858445799297576</v>
      </c>
      <c r="C26" s="145">
        <v>0.61669534911003798</v>
      </c>
      <c r="D26" s="145">
        <v>0.61793417488786173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0.64091399194125542</v>
      </c>
      <c r="C28" s="145"/>
      <c r="D28" s="145"/>
    </row>
    <row r="29" spans="1:4" x14ac:dyDescent="0.35">
      <c r="A29" t="s">
        <v>226</v>
      </c>
      <c r="B29" s="145">
        <f>MIN($C$4:$D$26)</f>
        <v>0.41699399643980872</v>
      </c>
      <c r="C29" s="145"/>
      <c r="D29" s="145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90</v>
      </c>
    </row>
    <row r="3" spans="1:4" x14ac:dyDescent="0.35">
      <c r="A3" s="91" t="s">
        <v>173</v>
      </c>
      <c r="B3" s="91" t="s">
        <v>238</v>
      </c>
      <c r="C3" s="91" t="s">
        <v>239</v>
      </c>
      <c r="D3" s="91" t="s">
        <v>240</v>
      </c>
    </row>
    <row r="4" spans="1:4" x14ac:dyDescent="0.35">
      <c r="A4" t="s">
        <v>174</v>
      </c>
      <c r="B4" s="145">
        <v>0.39647521686149406</v>
      </c>
      <c r="C4" s="145">
        <v>0.38699190033237457</v>
      </c>
      <c r="D4" s="145">
        <v>0.38383264432077135</v>
      </c>
    </row>
    <row r="5" spans="1:4" x14ac:dyDescent="0.35">
      <c r="A5" t="s">
        <v>175</v>
      </c>
      <c r="B5" s="145">
        <v>0.47248493437062505</v>
      </c>
      <c r="C5" s="145">
        <v>0.47604524639511958</v>
      </c>
      <c r="D5" s="145">
        <v>0.47662614695361943</v>
      </c>
    </row>
    <row r="6" spans="1:4" x14ac:dyDescent="0.35">
      <c r="A6" t="s">
        <v>176</v>
      </c>
      <c r="B6" s="145">
        <v>0.58002375075626411</v>
      </c>
      <c r="C6" s="145">
        <v>0.56098692652618298</v>
      </c>
      <c r="D6" s="145">
        <v>0.55501576636885752</v>
      </c>
    </row>
    <row r="7" spans="1:4" x14ac:dyDescent="0.35">
      <c r="A7" t="s">
        <v>177</v>
      </c>
      <c r="B7" s="145">
        <v>0.47138418650635827</v>
      </c>
      <c r="C7" s="145">
        <v>0.45624306467915082</v>
      </c>
      <c r="D7" s="145">
        <v>0.45353703436357357</v>
      </c>
    </row>
    <row r="8" spans="1:4" x14ac:dyDescent="0.35">
      <c r="A8" t="s">
        <v>178</v>
      </c>
      <c r="B8" s="145">
        <v>0.36018447462628939</v>
      </c>
      <c r="C8" s="145">
        <v>0.32940233213836406</v>
      </c>
      <c r="D8" s="145">
        <v>0.34037513603702979</v>
      </c>
    </row>
    <row r="9" spans="1:4" x14ac:dyDescent="0.35">
      <c r="A9" t="s">
        <v>179</v>
      </c>
      <c r="B9" s="145">
        <v>0.42954671895115082</v>
      </c>
      <c r="C9" s="145">
        <v>0.43563396655076264</v>
      </c>
      <c r="D9" s="145">
        <v>0.38453295636057083</v>
      </c>
    </row>
    <row r="10" spans="1:4" x14ac:dyDescent="0.35">
      <c r="A10" t="s">
        <v>180</v>
      </c>
      <c r="B10" s="145">
        <v>0.66077694142853749</v>
      </c>
      <c r="C10" s="145">
        <v>0.59619876031256713</v>
      </c>
      <c r="D10" s="145">
        <v>0.61865221997791264</v>
      </c>
    </row>
    <row r="11" spans="1:4" x14ac:dyDescent="0.35">
      <c r="A11" t="s">
        <v>181</v>
      </c>
      <c r="B11" s="145">
        <v>0.34417086311888173</v>
      </c>
      <c r="C11" s="145">
        <v>0.32789358282884146</v>
      </c>
      <c r="D11" s="145">
        <v>0.34561298673187663</v>
      </c>
    </row>
    <row r="12" spans="1:4" x14ac:dyDescent="0.35">
      <c r="A12" t="s">
        <v>182</v>
      </c>
      <c r="B12" s="145">
        <v>0.50489186631758942</v>
      </c>
      <c r="C12" s="145">
        <v>0.47165703764584543</v>
      </c>
      <c r="D12" s="145">
        <v>0.48851388685450153</v>
      </c>
    </row>
    <row r="13" spans="1:4" x14ac:dyDescent="0.35">
      <c r="A13" t="s">
        <v>183</v>
      </c>
      <c r="B13" s="145">
        <v>0.62742453149820987</v>
      </c>
      <c r="C13" s="145">
        <v>0.60952812016177582</v>
      </c>
      <c r="D13" s="145">
        <v>0.59675894847536104</v>
      </c>
    </row>
    <row r="14" spans="1:4" x14ac:dyDescent="0.35">
      <c r="A14" t="s">
        <v>184</v>
      </c>
      <c r="B14" s="145">
        <v>0.59884863155569645</v>
      </c>
      <c r="C14" s="145">
        <v>0.53528708169518024</v>
      </c>
      <c r="D14" s="145">
        <v>0.48868038179606738</v>
      </c>
    </row>
    <row r="15" spans="1:4" x14ac:dyDescent="0.35">
      <c r="A15" t="s">
        <v>185</v>
      </c>
      <c r="B15" s="145">
        <v>0.53099853264993135</v>
      </c>
      <c r="C15" s="145">
        <v>0.54315187384097441</v>
      </c>
      <c r="D15" s="145">
        <v>0.52750215845774762</v>
      </c>
    </row>
    <row r="16" spans="1:4" x14ac:dyDescent="0.35">
      <c r="A16" t="s">
        <v>186</v>
      </c>
      <c r="B16" s="145">
        <v>0.40517956777920966</v>
      </c>
      <c r="C16" s="145">
        <v>0.40446912818904218</v>
      </c>
      <c r="D16" s="145">
        <v>0.39269481164743902</v>
      </c>
    </row>
    <row r="17" spans="1:4" x14ac:dyDescent="0.35">
      <c r="A17" t="s">
        <v>187</v>
      </c>
      <c r="B17" s="145">
        <v>0.6038145371075091</v>
      </c>
      <c r="C17" s="145">
        <v>0.56505425927643305</v>
      </c>
      <c r="D17" s="145">
        <v>0.57062388321613955</v>
      </c>
    </row>
    <row r="18" spans="1:4" x14ac:dyDescent="0.35">
      <c r="A18" t="s">
        <v>188</v>
      </c>
      <c r="B18" s="145">
        <v>0.56223214035830194</v>
      </c>
      <c r="C18" s="145">
        <v>0.57866060832339916</v>
      </c>
      <c r="D18" s="145">
        <v>0.5671504019971233</v>
      </c>
    </row>
    <row r="19" spans="1:4" x14ac:dyDescent="0.35">
      <c r="A19" t="s">
        <v>189</v>
      </c>
      <c r="B19" s="145">
        <v>0.6722132474595891</v>
      </c>
      <c r="C19" s="145">
        <v>0.64164827752328502</v>
      </c>
      <c r="D19" s="145">
        <v>0.61307894454453027</v>
      </c>
    </row>
    <row r="20" spans="1:4" x14ac:dyDescent="0.35">
      <c r="A20" t="s">
        <v>190</v>
      </c>
      <c r="B20" s="145">
        <v>0.62967937121591766</v>
      </c>
      <c r="C20" s="145">
        <v>0.58733936694981437</v>
      </c>
      <c r="D20" s="145">
        <v>0.5379734287719381</v>
      </c>
    </row>
    <row r="21" spans="1:4" x14ac:dyDescent="0.35">
      <c r="A21" t="s">
        <v>191</v>
      </c>
      <c r="B21" s="145">
        <v>0.48273087228582034</v>
      </c>
      <c r="C21" s="145">
        <v>0.5073292602313868</v>
      </c>
      <c r="D21" s="145">
        <v>0.48770816209875367</v>
      </c>
    </row>
    <row r="22" spans="1:4" x14ac:dyDescent="0.35">
      <c r="A22" t="s">
        <v>192</v>
      </c>
      <c r="B22" s="145">
        <v>0.67163907517946642</v>
      </c>
      <c r="C22" s="145">
        <v>0.63659815897200078</v>
      </c>
      <c r="D22" s="145">
        <v>0.61473824139867383</v>
      </c>
    </row>
    <row r="23" spans="1:4" x14ac:dyDescent="0.35">
      <c r="A23" t="s">
        <v>193</v>
      </c>
      <c r="B23" s="145">
        <v>0.64731985330154795</v>
      </c>
      <c r="C23" s="145">
        <v>0.62396798484402483</v>
      </c>
      <c r="D23" s="145">
        <v>0.59804828295037715</v>
      </c>
    </row>
    <row r="24" spans="1:4" x14ac:dyDescent="0.35">
      <c r="A24" t="s">
        <v>194</v>
      </c>
      <c r="B24" s="145">
        <v>0.43098254444223205</v>
      </c>
      <c r="C24" s="145">
        <v>0.43748922769720894</v>
      </c>
      <c r="D24" s="145">
        <v>0.4191927402199489</v>
      </c>
    </row>
    <row r="25" spans="1:4" x14ac:dyDescent="0.35">
      <c r="A25" t="s">
        <v>195</v>
      </c>
      <c r="B25" s="145">
        <v>0.69285888605822477</v>
      </c>
      <c r="C25" s="145">
        <v>0.68474938831099774</v>
      </c>
      <c r="D25" s="145">
        <v>0.68201078257969461</v>
      </c>
    </row>
    <row r="26" spans="1:4" x14ac:dyDescent="0.35">
      <c r="A26" t="s">
        <v>196</v>
      </c>
      <c r="B26" s="145">
        <v>0.5558591502612038</v>
      </c>
      <c r="C26" s="145">
        <v>0.5520369756498662</v>
      </c>
      <c r="D26" s="145">
        <v>0.54494652451619174</v>
      </c>
    </row>
    <row r="27" spans="1:4" x14ac:dyDescent="0.35">
      <c r="B27" s="145"/>
      <c r="C27" s="145"/>
      <c r="D27" s="145"/>
    </row>
    <row r="28" spans="1:4" x14ac:dyDescent="0.35">
      <c r="A28" t="s">
        <v>224</v>
      </c>
      <c r="B28" s="145">
        <f>MAX($C$4:$D$26)</f>
        <v>0.68474938831099774</v>
      </c>
      <c r="C28" s="145"/>
      <c r="D28" s="145"/>
    </row>
    <row r="29" spans="1:4" x14ac:dyDescent="0.35">
      <c r="A29" t="s">
        <v>226</v>
      </c>
      <c r="B29" s="145">
        <f>MIN($C$4:$D$26)</f>
        <v>0.32789358282884146</v>
      </c>
      <c r="C29" s="145"/>
      <c r="D29" s="145"/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BG33"/>
  <sheetViews>
    <sheetView topLeftCell="AR1" workbookViewId="0">
      <selection activeCell="BM6" sqref="BM6"/>
    </sheetView>
  </sheetViews>
  <sheetFormatPr baseColWidth="10" defaultColWidth="11.453125" defaultRowHeight="11.5" x14ac:dyDescent="0.3"/>
  <cols>
    <col min="1" max="1" width="25.26953125" style="118" bestFit="1" customWidth="1"/>
    <col min="2" max="59" width="13.81640625" style="118" customWidth="1"/>
    <col min="60" max="16384" width="11.453125" style="118"/>
  </cols>
  <sheetData>
    <row r="1" spans="1:59" x14ac:dyDescent="0.3">
      <c r="A1" s="117" t="s">
        <v>199</v>
      </c>
    </row>
    <row r="3" spans="1:59" x14ac:dyDescent="0.3">
      <c r="A3" s="119" t="s">
        <v>173</v>
      </c>
      <c r="B3" s="226" t="s">
        <v>6</v>
      </c>
      <c r="C3" s="227"/>
      <c r="D3" s="227"/>
      <c r="E3" s="227"/>
      <c r="F3" s="227"/>
      <c r="G3" s="227"/>
      <c r="H3" s="226" t="s">
        <v>27</v>
      </c>
      <c r="I3" s="227"/>
      <c r="J3" s="227"/>
      <c r="K3" s="227"/>
      <c r="L3" s="227"/>
      <c r="M3" s="227"/>
      <c r="N3" s="226" t="s">
        <v>44</v>
      </c>
      <c r="O3" s="227"/>
      <c r="P3" s="227"/>
      <c r="Q3" s="227"/>
      <c r="R3" s="227"/>
      <c r="S3" s="227"/>
      <c r="T3" s="228"/>
      <c r="U3" s="226" t="s">
        <v>64</v>
      </c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8"/>
      <c r="AG3" s="226" t="s">
        <v>93</v>
      </c>
      <c r="AH3" s="227"/>
      <c r="AI3" s="227"/>
      <c r="AJ3" s="227"/>
      <c r="AK3" s="227"/>
      <c r="AL3" s="227"/>
      <c r="AM3" s="227"/>
      <c r="AN3" s="228"/>
      <c r="AO3" s="226" t="s">
        <v>115</v>
      </c>
      <c r="AP3" s="227"/>
      <c r="AQ3" s="227"/>
      <c r="AR3" s="227"/>
      <c r="AS3" s="227"/>
      <c r="AT3" s="227"/>
      <c r="AU3" s="226" t="s">
        <v>132</v>
      </c>
      <c r="AV3" s="227"/>
      <c r="AW3" s="227"/>
      <c r="AX3" s="227"/>
      <c r="AY3" s="227"/>
      <c r="AZ3" s="227"/>
      <c r="BA3" s="227"/>
      <c r="BB3" s="226" t="s">
        <v>151</v>
      </c>
      <c r="BC3" s="227"/>
      <c r="BD3" s="227"/>
      <c r="BE3" s="227"/>
      <c r="BF3" s="227"/>
      <c r="BG3" s="228"/>
    </row>
    <row r="4" spans="1:59" x14ac:dyDescent="0.3">
      <c r="A4" s="119"/>
      <c r="B4" s="120" t="s">
        <v>9</v>
      </c>
      <c r="C4" s="120" t="s">
        <v>13</v>
      </c>
      <c r="D4" s="120" t="s">
        <v>15</v>
      </c>
      <c r="E4" s="121" t="s">
        <v>19</v>
      </c>
      <c r="F4" s="121" t="s">
        <v>22</v>
      </c>
      <c r="G4" s="121" t="s">
        <v>24</v>
      </c>
      <c r="H4" s="120" t="s">
        <v>30</v>
      </c>
      <c r="I4" s="120" t="s">
        <v>32</v>
      </c>
      <c r="J4" s="122" t="s">
        <v>34</v>
      </c>
      <c r="K4" s="120" t="s">
        <v>36</v>
      </c>
      <c r="L4" s="123" t="s">
        <v>40</v>
      </c>
      <c r="M4" s="123" t="s">
        <v>42</v>
      </c>
      <c r="N4" s="120" t="s">
        <v>47</v>
      </c>
      <c r="O4" s="120" t="s">
        <v>50</v>
      </c>
      <c r="P4" s="120" t="s">
        <v>52</v>
      </c>
      <c r="Q4" s="120" t="s">
        <v>54</v>
      </c>
      <c r="R4" s="120" t="s">
        <v>56</v>
      </c>
      <c r="S4" s="120" t="s">
        <v>60</v>
      </c>
      <c r="T4" s="120" t="s">
        <v>62</v>
      </c>
      <c r="U4" s="122" t="s">
        <v>67</v>
      </c>
      <c r="V4" s="122" t="s">
        <v>69</v>
      </c>
      <c r="W4" s="122" t="s">
        <v>71</v>
      </c>
      <c r="X4" s="122" t="s">
        <v>73</v>
      </c>
      <c r="Y4" s="122" t="s">
        <v>77</v>
      </c>
      <c r="Z4" s="122" t="s">
        <v>79</v>
      </c>
      <c r="AA4" s="122" t="s">
        <v>81</v>
      </c>
      <c r="AB4" s="122" t="s">
        <v>83</v>
      </c>
      <c r="AC4" s="122" t="s">
        <v>85</v>
      </c>
      <c r="AD4" s="122" t="s">
        <v>87</v>
      </c>
      <c r="AE4" s="122" t="s">
        <v>89</v>
      </c>
      <c r="AF4" s="122" t="s">
        <v>91</v>
      </c>
      <c r="AG4" s="122" t="s">
        <v>96</v>
      </c>
      <c r="AH4" s="122" t="s">
        <v>99</v>
      </c>
      <c r="AI4" s="122" t="s">
        <v>101</v>
      </c>
      <c r="AJ4" s="122" t="s">
        <v>105</v>
      </c>
      <c r="AK4" s="122" t="s">
        <v>107</v>
      </c>
      <c r="AL4" s="122" t="s">
        <v>109</v>
      </c>
      <c r="AM4" s="122" t="s">
        <v>111</v>
      </c>
      <c r="AN4" s="122" t="s">
        <v>113</v>
      </c>
      <c r="AO4" s="120" t="s">
        <v>118</v>
      </c>
      <c r="AP4" s="120" t="s">
        <v>120</v>
      </c>
      <c r="AQ4" s="120" t="s">
        <v>122</v>
      </c>
      <c r="AR4" s="120" t="s">
        <v>124</v>
      </c>
      <c r="AS4" s="120" t="s">
        <v>128</v>
      </c>
      <c r="AT4" s="120" t="s">
        <v>130</v>
      </c>
      <c r="AU4" s="120" t="s">
        <v>135</v>
      </c>
      <c r="AV4" s="120" t="s">
        <v>137</v>
      </c>
      <c r="AW4" s="120" t="s">
        <v>139</v>
      </c>
      <c r="AX4" s="120" t="s">
        <v>143</v>
      </c>
      <c r="AY4" s="120" t="s">
        <v>145</v>
      </c>
      <c r="AZ4" s="120" t="s">
        <v>147</v>
      </c>
      <c r="BA4" s="120" t="s">
        <v>149</v>
      </c>
      <c r="BB4" s="124" t="s">
        <v>154</v>
      </c>
      <c r="BC4" s="124" t="s">
        <v>156</v>
      </c>
      <c r="BD4" s="124" t="s">
        <v>160</v>
      </c>
      <c r="BE4" s="124" t="s">
        <v>162</v>
      </c>
      <c r="BF4" s="124" t="s">
        <v>166</v>
      </c>
      <c r="BG4" s="124" t="s">
        <v>168</v>
      </c>
    </row>
    <row r="5" spans="1:59" x14ac:dyDescent="0.3">
      <c r="A5" s="125" t="s">
        <v>174</v>
      </c>
      <c r="B5" s="126">
        <f>VLOOKUP($A5,Tabla1[#All],VLOOKUP(Resultados!$B$1,Años!$A$2:$B$3,2,FALSE),FALSE)</f>
        <v>292517.85129793693</v>
      </c>
      <c r="C5" s="126">
        <f>VLOOKUP($A5,Tabla2[#All],VLOOKUP(Resultados!$B$1,Años!$A$2:$B$3,2,FALSE),FALSE)</f>
        <v>5103419.0889786324</v>
      </c>
      <c r="D5" s="126">
        <f>VLOOKUP($A5,Tabla5[#All],VLOOKUP(Resultados!$B$1,Años!$A$2:$B$3,2,FALSE),FALSE)</f>
        <v>1.1108041828782703E-2</v>
      </c>
      <c r="E5" s="126">
        <f>VLOOKUP($A5,Tabla3[#All],VLOOKUP(Resultados!$B$1,Años!$A$2:$B$3,2,FALSE),FALSE)</f>
        <v>4.1561558514016057E-2</v>
      </c>
      <c r="F5" s="126">
        <f>VLOOKUP($A5,Tabla4[#All],VLOOKUP(Resultados!$B$1,Años!$A$2:$B$3,2,FALSE),FALSE)</f>
        <v>1.4051563069455383E-3</v>
      </c>
      <c r="G5" s="126">
        <f>VLOOKUP($A5,Tabla6[#All],VLOOKUP(Resultados!$B$1,Años!$A$2:$B$3,2,FALSE),FALSE)</f>
        <v>0.9536986338872615</v>
      </c>
      <c r="H5" s="126">
        <f>VLOOKUP($A5,Tabla9[#All],VLOOKUP(Resultados!$B$1,Años!$A$2:$B$3,2,FALSE),FALSE)</f>
        <v>0.32065168793159871</v>
      </c>
      <c r="I5" s="126">
        <f>VLOOKUP($A5,Tabla10[#All],VLOOKUP(Resultados!$B$1,Años!$A$2:$B$3,2,FALSE),FALSE)</f>
        <v>0.24905025113821744</v>
      </c>
      <c r="J5" s="126">
        <f>VLOOKUP($A5,Tabla118[#All],VLOOKUP(Resultados!$B$1,Años!$A$2:$B$3,2,FALSE),FALSE)</f>
        <v>6.9502718530173105E-2</v>
      </c>
      <c r="K5" s="126">
        <f>VLOOKUP($A5,Tabla11813[#All],VLOOKUP(Resultados!$B$1,Años!$A$2:$B$3,2,FALSE),FALSE)</f>
        <v>124</v>
      </c>
      <c r="L5" s="126">
        <f>VLOOKUP($A5,Tabla13[#All],VLOOKUP(Resultados!$B$1,Años!$A$2:$B$3,2,FALSE),FALSE)</f>
        <v>5.7670000000000003</v>
      </c>
      <c r="M5" s="126">
        <f>VLOOKUP($A5,Tabla11[#All],VLOOKUP(Resultados!$B$1,Años!$A$2:$B$3,2,FALSE),FALSE)</f>
        <v>4.08</v>
      </c>
      <c r="N5" s="126">
        <f>VLOOKUP($A5,Tabla16[#All],VLOOKUP(Resultados!$B$1,Años!$A$2:$B$3,2,FALSE),FALSE)</f>
        <v>3.28</v>
      </c>
      <c r="O5" s="126">
        <f>VLOOKUP($A5,Tabla17[#All],VLOOKUP(Resultados!$B$1,Años!$A$2:$B$3,2,FALSE),FALSE)</f>
        <v>0.64</v>
      </c>
      <c r="P5" s="126">
        <f>VLOOKUP($A5,Tabla18[#All],VLOOKUP(Resultados!$B$1,Años!$A$2:$B$3,2,FALSE),FALSE)</f>
        <v>3.72</v>
      </c>
      <c r="Q5" s="126">
        <f>VLOOKUP($A5,Tabla19[#All],VLOOKUP(Resultados!$B$1,Años!$A$2:$B$3,2,FALSE),FALSE)</f>
        <v>0.88</v>
      </c>
      <c r="R5" s="126">
        <f>VLOOKUP($A5,Tabla20[#All],VLOOKUP(Resultados!$B$1,Años!$A$2:$B$3,2,FALSE),FALSE)</f>
        <v>0.52</v>
      </c>
      <c r="S5" s="126">
        <f>VLOOKUP($A5,Tabla15[#All],VLOOKUP(Resultados!$B$1,Años!$A$2:$B$3,2,FALSE),FALSE)</f>
        <v>3.84</v>
      </c>
      <c r="T5" s="126">
        <f>VLOOKUP($A5,Tabla1555[#All],VLOOKUP(Resultados!$B$1,Años!$A$2:$B$3,2,FALSE),FALSE)</f>
        <v>2.72</v>
      </c>
      <c r="U5" s="126">
        <f>VLOOKUP($A5,Tabla21[#All],VLOOKUP(Resultados!$B$1,Años!$A$2:$B$3,2,FALSE),FALSE)</f>
        <v>3.96</v>
      </c>
      <c r="V5" s="126">
        <f>VLOOKUP($A5,Tabla22[#All],VLOOKUP(Resultados!$B$1,Años!$A$2:$B$3,2,FALSE),FALSE)</f>
        <v>2.92</v>
      </c>
      <c r="W5" s="126">
        <f>VLOOKUP($A5,Tabla23[#All],VLOOKUP(Resultados!$B$1,Años!$A$2:$B$3,2,FALSE),FALSE)</f>
        <v>3.48</v>
      </c>
      <c r="X5" s="126">
        <f>VLOOKUP($A5,Tabla24[#All],VLOOKUP(Resultados!$B$1,Años!$A$2:$B$3,2,FALSE),FALSE)</f>
        <v>3.24</v>
      </c>
      <c r="Y5" s="126">
        <f>VLOOKUP($A5,Tabla25[#All],VLOOKUP(Resultados!$B$1,Años!$A$2:$B$3,2,FALSE),FALSE)</f>
        <v>6.75562236441066E-2</v>
      </c>
      <c r="Z5" s="126">
        <f>VLOOKUP($A5,Tabla26[#All],VLOOKUP(Resultados!$B$1,Años!$A$2:$B$3,2,FALSE),FALSE)</f>
        <v>0.67921285541168552</v>
      </c>
      <c r="AA5" s="126">
        <f>VLOOKUP($A5,Tabla27[#All],VLOOKUP(Resultados!$B$1,Años!$A$2:$B$3,2,FALSE),FALSE)</f>
        <v>0.32466606549734672</v>
      </c>
      <c r="AB5" s="126">
        <f>VLOOKUP($A5,Tabla28[#All],VLOOKUP(Resultados!$B$1,Años!$A$2:$B$3,2,FALSE),FALSE)</f>
        <v>8.0581742869184445E-2</v>
      </c>
      <c r="AC5" s="126">
        <f>VLOOKUP($A5,Tabla29[#All],VLOOKUP(Resultados!$B$1,Años!$A$2:$B$3,2,FALSE),FALSE)</f>
        <v>0.21010052124984449</v>
      </c>
      <c r="AD5" s="126">
        <f>VLOOKUP($A5,Tabla30[#All],VLOOKUP(Resultados!$B$1,Años!$A$2:$B$3,2,FALSE),FALSE)</f>
        <v>0.60433457391381407</v>
      </c>
      <c r="AE5" s="126">
        <f>VLOOKUP($A5,Tabla31[#All],VLOOKUP(Resultados!$B$1,Años!$A$2:$B$3,2,FALSE),FALSE)</f>
        <v>0.38383264432077135</v>
      </c>
      <c r="AF5" s="126">
        <f>VLOOKUP($A5,Tabla32[#All],VLOOKUP(Resultados!$B$1,Años!$A$2:$B$3,2,FALSE),FALSE)</f>
        <v>3.2099999999999997E-2</v>
      </c>
      <c r="AG5" s="126">
        <f>VLOOKUP($A5,Tabla33[#All],VLOOKUP(Resultados!$B$1,Años!$A$2:$B$3,2,FALSE),FALSE)</f>
        <v>0.78494022489664228</v>
      </c>
      <c r="AH5" s="126">
        <f>VLOOKUP($A5,Tabla34[#All],VLOOKUP(Resultados!$B$1,Años!$A$2:$B$3,2,FALSE),FALSE)</f>
        <v>698.20789501011984</v>
      </c>
      <c r="AI5" s="126">
        <f>VLOOKUP($A5,Tabla36[#All],VLOOKUP(Resultados!$B$1,Años!$A$2:$B$3,2,FALSE),FALSE)</f>
        <v>0.56000000000000005</v>
      </c>
      <c r="AJ5" s="126">
        <f>VLOOKUP($A5,Tabla37[#All],VLOOKUP(Resultados!$B$1,Años!$A$2:$B$3,2,FALSE),FALSE)</f>
        <v>0.29399999999999998</v>
      </c>
      <c r="AK5" s="126">
        <f>VLOOKUP($A5,Tabla38[#All],VLOOKUP(Resultados!$B$1,Años!$A$2:$B$3,2,FALSE),FALSE)</f>
        <v>0.99406024365293311</v>
      </c>
      <c r="AL5" s="126">
        <f>VLOOKUP($A5,Tabla39[#All],VLOOKUP(Resultados!$B$1,Años!$A$2:$B$3,2,FALSE),FALSE)</f>
        <v>599.98699649113075</v>
      </c>
      <c r="AM5" s="126">
        <f>VLOOKUP($A5,Tabla40[#All],VLOOKUP(Resultados!$B$1,Años!$A$2:$B$3,2,FALSE),FALSE)</f>
        <v>0.75368453688458414</v>
      </c>
      <c r="AN5" s="126">
        <f>VLOOKUP($A5,Tabla41[#All],VLOOKUP(Resultados!$B$1,Años!$A$2:$B$3,2,FALSE),FALSE)</f>
        <v>0.95503177515002402</v>
      </c>
      <c r="AO5" s="126">
        <f>VLOOKUP($A5,Tabla42[#All],VLOOKUP(Resultados!$B$1,Años!$A$2:$B$3,2,FALSE),FALSE)</f>
        <v>3.3480276384446402E-2</v>
      </c>
      <c r="AP5" s="126">
        <f>VLOOKUP($A5,Tabla43[#All],VLOOKUP(Resultados!$B$1,Años!$A$2:$B$3,2,FALSE),FALSE)</f>
        <v>0.58013043839834766</v>
      </c>
      <c r="AQ5" s="126">
        <f>VLOOKUP($A5,Tabla44[#All],VLOOKUP(Resultados!$B$1,Años!$A$2:$B$3,2,FALSE),FALSE)</f>
        <v>0.12379113227719755</v>
      </c>
      <c r="AR5" s="126">
        <f>VLOOKUP($A5,Tabla45[#All],VLOOKUP(Resultados!$B$1,Años!$A$2:$B$3,2,FALSE),FALSE)</f>
        <v>0.72</v>
      </c>
      <c r="AS5" s="126">
        <f>VLOOKUP($A5,Tabla47[#All],VLOOKUP(Resultados!$B$1,Años!$A$2:$B$3,2,FALSE),FALSE)</f>
        <v>2.4154955196003323E-2</v>
      </c>
      <c r="AT5" s="126">
        <f>VLOOKUP($A5,Tabla49[#All],VLOOKUP(Resultados!$B$1,Años!$A$2:$B$3,2,FALSE),FALSE)</f>
        <v>0.64</v>
      </c>
      <c r="AU5" s="126">
        <f>VLOOKUP($A5,Tabla51[#All],VLOOKUP(Resultados!$B$1,Años!$A$2:$B$3,2,FALSE),FALSE)</f>
        <v>9.4647432232195214</v>
      </c>
      <c r="AV5" s="126">
        <f>VLOOKUP($A5,Tabla52[#All],VLOOKUP(Resultados!$B$1,Años!$A$2:$B$3,2,FALSE),FALSE)</f>
        <v>831.63219375229619</v>
      </c>
      <c r="AW5" s="204">
        <f>VLOOKUP($A5,Tabla8[#All],VLOOKUP(Resultados!$B$1,Años!$A$2:$B$3,2,FALSE),FALSE)</f>
        <v>2390455722.6999998</v>
      </c>
      <c r="AX5" s="126">
        <f>VLOOKUP($A5,Tabla55[#All],VLOOKUP(Resultados!$B$1,Años!$A$2:$B$3,2,FALSE),FALSE)</f>
        <v>21.463636740729878</v>
      </c>
      <c r="AY5" s="126">
        <f>VLOOKUP($A5,Tabla56[#All],VLOOKUP(Resultados!$B$1,Años!$A$2:$B$3,2,FALSE),FALSE)</f>
        <v>33.763024086541385</v>
      </c>
      <c r="AZ5" s="126">
        <f>VLOOKUP($A5,Tabla57[#All],VLOOKUP(Resultados!$B$1,Años!$A$2:$B$3,2,FALSE),FALSE)</f>
        <v>7.9584271061133265</v>
      </c>
      <c r="BA5" s="126">
        <f>VLOOKUP($A5,Tabla58[#All],VLOOKUP(Resultados!$B$1,Años!$A$2:$B$3,2,FALSE),FALSE)</f>
        <v>4198.6732096191827</v>
      </c>
      <c r="BB5" s="126">
        <f>VLOOKUP($A5,Tabla60[#All],VLOOKUP(Resultados!$B$1,Años!$A$2:$B$3,2,FALSE),FALSE)</f>
        <v>0.89672852897602462</v>
      </c>
      <c r="BC5" s="126">
        <f>VLOOKUP($A5,Tabla61[#All],VLOOKUP(Resultados!$B$1,Años!$A$2:$B$3,2,FALSE),FALSE)</f>
        <v>2.52E-2</v>
      </c>
      <c r="BD5" s="126">
        <f>VLOOKUP($A5,Tabla62[#All],VLOOKUP(Resultados!$B$1,Años!$A$2:$B$3,2,FALSE),FALSE)</f>
        <v>5.7593908177367364E-5</v>
      </c>
      <c r="BE5" s="126">
        <f>VLOOKUP($A5,Tabla63[#All],VLOOKUP(Resultados!$B$1,Años!$A$2:$B$3,2,FALSE),FALSE)</f>
        <v>12291291.472634194</v>
      </c>
      <c r="BF5" s="126">
        <f>VLOOKUP($A5,Tabla64[#All],VLOOKUP(Resultados!$B$1,Años!$A$2:$B$3,2,FALSE),FALSE)</f>
        <v>1287893.602871795</v>
      </c>
      <c r="BG5" s="126">
        <f>VLOOKUP($A5,Tabla65[#All],VLOOKUP(Resultados!$B$1,Años!$A$2:$B$3,2,FALSE),FALSE)</f>
        <v>432248</v>
      </c>
    </row>
    <row r="6" spans="1:59" x14ac:dyDescent="0.3">
      <c r="A6" s="125" t="s">
        <v>175</v>
      </c>
      <c r="B6" s="126">
        <f>VLOOKUP($A6,Tabla1[#All],VLOOKUP(Resultados!$B$1,Años!$A$2:$B$3,2,FALSE),FALSE)</f>
        <v>0</v>
      </c>
      <c r="C6" s="126">
        <f>VLOOKUP($A6,Tabla2[#All],VLOOKUP(Resultados!$B$1,Años!$A$2:$B$3,2,FALSE),FALSE)</f>
        <v>0</v>
      </c>
      <c r="D6" s="126">
        <f>VLOOKUP($A6,Tabla5[#All],VLOOKUP(Resultados!$B$1,Años!$A$2:$B$3,2,FALSE),FALSE)</f>
        <v>7.3802779118464275E-3</v>
      </c>
      <c r="E6" s="126">
        <f>VLOOKUP($A6,Tabla3[#All],VLOOKUP(Resultados!$B$1,Años!$A$2:$B$3,2,FALSE),FALSE)</f>
        <v>2.8977446238906846E-2</v>
      </c>
      <c r="F6" s="126">
        <f>VLOOKUP($A6,Tabla4[#All],VLOOKUP(Resultados!$B$1,Años!$A$2:$B$3,2,FALSE),FALSE)</f>
        <v>2.888593693980388E-3</v>
      </c>
      <c r="G6" s="126">
        <f>VLOOKUP($A6,Tabla6[#All],VLOOKUP(Resultados!$B$1,Años!$A$2:$B$3,2,FALSE),FALSE)</f>
        <v>0.87357410772978616</v>
      </c>
      <c r="H6" s="126">
        <f>VLOOKUP($A6,Tabla9[#All],VLOOKUP(Resultados!$B$1,Años!$A$2:$B$3,2,FALSE),FALSE)</f>
        <v>0.26965409148094871</v>
      </c>
      <c r="I6" s="126">
        <f>VLOOKUP($A6,Tabla10[#All],VLOOKUP(Resultados!$B$1,Años!$A$2:$B$3,2,FALSE),FALSE)</f>
        <v>0.20355439613390144</v>
      </c>
      <c r="J6" s="126">
        <f>VLOOKUP($A6,Tabla118[#All],VLOOKUP(Resultados!$B$1,Años!$A$2:$B$3,2,FALSE),FALSE)</f>
        <v>8.8081211553035027E-2</v>
      </c>
      <c r="K6" s="126">
        <f>VLOOKUP($A6,Tabla11813[#All],VLOOKUP(Resultados!$B$1,Años!$A$2:$B$3,2,FALSE),FALSE)</f>
        <v>131</v>
      </c>
      <c r="L6" s="126">
        <f>VLOOKUP($A6,Tabla13[#All],VLOOKUP(Resultados!$B$1,Años!$A$2:$B$3,2,FALSE),FALSE)</f>
        <v>5.697857142857143</v>
      </c>
      <c r="M6" s="126">
        <f>VLOOKUP($A6,Tabla11[#All],VLOOKUP(Resultados!$B$1,Años!$A$2:$B$3,2,FALSE),FALSE)</f>
        <v>3.8857142857142857</v>
      </c>
      <c r="N6" s="126">
        <f>VLOOKUP($A6,Tabla16[#All],VLOOKUP(Resultados!$B$1,Años!$A$2:$B$3,2,FALSE),FALSE)</f>
        <v>4</v>
      </c>
      <c r="O6" s="126">
        <f>VLOOKUP($A6,Tabla17[#All],VLOOKUP(Resultados!$B$1,Años!$A$2:$B$3,2,FALSE),FALSE)</f>
        <v>0.48571428571428571</v>
      </c>
      <c r="P6" s="126">
        <f>VLOOKUP($A6,Tabla18[#All],VLOOKUP(Resultados!$B$1,Años!$A$2:$B$3,2,FALSE),FALSE)</f>
        <v>4</v>
      </c>
      <c r="Q6" s="126">
        <f>VLOOKUP($A6,Tabla19[#All],VLOOKUP(Resultados!$B$1,Años!$A$2:$B$3,2,FALSE),FALSE)</f>
        <v>0.62857142857142856</v>
      </c>
      <c r="R6" s="126">
        <f>VLOOKUP($A6,Tabla20[#All],VLOOKUP(Resultados!$B$1,Años!$A$2:$B$3,2,FALSE),FALSE)</f>
        <v>0.42857142857142855</v>
      </c>
      <c r="S6" s="126">
        <f>VLOOKUP($A6,Tabla15[#All],VLOOKUP(Resultados!$B$1,Años!$A$2:$B$3,2,FALSE),FALSE)</f>
        <v>3.2857142857142856</v>
      </c>
      <c r="T6" s="126">
        <f>VLOOKUP($A6,Tabla1555[#All],VLOOKUP(Resultados!$B$1,Años!$A$2:$B$3,2,FALSE),FALSE)</f>
        <v>2.7142857142857144</v>
      </c>
      <c r="U6" s="126">
        <f>VLOOKUP($A6,Tabla21[#All],VLOOKUP(Resultados!$B$1,Años!$A$2:$B$3,2,FALSE),FALSE)</f>
        <v>3.7714285714285714</v>
      </c>
      <c r="V6" s="126">
        <f>VLOOKUP($A6,Tabla22[#All],VLOOKUP(Resultados!$B$1,Años!$A$2:$B$3,2,FALSE),FALSE)</f>
        <v>2.8285714285714287</v>
      </c>
      <c r="W6" s="126">
        <f>VLOOKUP($A6,Tabla23[#All],VLOOKUP(Resultados!$B$1,Años!$A$2:$B$3,2,FALSE),FALSE)</f>
        <v>3.6285714285714286</v>
      </c>
      <c r="X6" s="126">
        <f>VLOOKUP($A6,Tabla24[#All],VLOOKUP(Resultados!$B$1,Años!$A$2:$B$3,2,FALSE),FALSE)</f>
        <v>3.4857142857142858</v>
      </c>
      <c r="Y6" s="126">
        <f>VLOOKUP($A6,Tabla25[#All],VLOOKUP(Resultados!$B$1,Años!$A$2:$B$3,2,FALSE),FALSE)</f>
        <v>2.9924641351138852E-2</v>
      </c>
      <c r="Z6" s="126">
        <f>VLOOKUP($A6,Tabla26[#All],VLOOKUP(Resultados!$B$1,Años!$A$2:$B$3,2,FALSE),FALSE)</f>
        <v>0.46979879076221626</v>
      </c>
      <c r="AA6" s="126">
        <f>VLOOKUP($A6,Tabla27[#All],VLOOKUP(Resultados!$B$1,Años!$A$2:$B$3,2,FALSE),FALSE)</f>
        <v>0.19894906394185002</v>
      </c>
      <c r="AB6" s="126">
        <f>VLOOKUP($A6,Tabla28[#All],VLOOKUP(Resultados!$B$1,Años!$A$2:$B$3,2,FALSE),FALSE)</f>
        <v>2.5812519381364377E-2</v>
      </c>
      <c r="AC6" s="126">
        <f>VLOOKUP($A6,Tabla29[#All],VLOOKUP(Resultados!$B$1,Años!$A$2:$B$3,2,FALSE),FALSE)</f>
        <v>0.12371437613599097</v>
      </c>
      <c r="AD6" s="126">
        <f>VLOOKUP($A6,Tabla30[#All],VLOOKUP(Resultados!$B$1,Años!$A$2:$B$3,2,FALSE),FALSE)</f>
        <v>0.57479165658372067</v>
      </c>
      <c r="AE6" s="126">
        <f>VLOOKUP($A6,Tabla31[#All],VLOOKUP(Resultados!$B$1,Años!$A$2:$B$3,2,FALSE),FALSE)</f>
        <v>0.47662614695361943</v>
      </c>
      <c r="AF6" s="126">
        <f>VLOOKUP($A6,Tabla32[#All],VLOOKUP(Resultados!$B$1,Años!$A$2:$B$3,2,FALSE),FALSE)</f>
        <v>2.9700000000000001E-2</v>
      </c>
      <c r="AG6" s="126">
        <f>VLOOKUP($A6,Tabla33[#All],VLOOKUP(Resultados!$B$1,Años!$A$2:$B$3,2,FALSE),FALSE)</f>
        <v>0.82892445530090342</v>
      </c>
      <c r="AH6" s="126">
        <f>VLOOKUP($A6,Tabla34[#All],VLOOKUP(Resultados!$B$1,Años!$A$2:$B$3,2,FALSE),FALSE)</f>
        <v>556.67084614258761</v>
      </c>
      <c r="AI6" s="126">
        <f>VLOOKUP($A6,Tabla36[#All],VLOOKUP(Resultados!$B$1,Años!$A$2:$B$3,2,FALSE),FALSE)</f>
        <v>0.4</v>
      </c>
      <c r="AJ6" s="126">
        <f>VLOOKUP($A6,Tabla37[#All],VLOOKUP(Resultados!$B$1,Años!$A$2:$B$3,2,FALSE),FALSE)</f>
        <v>0.23599999999999999</v>
      </c>
      <c r="AK6" s="126">
        <f>VLOOKUP($A6,Tabla38[#All],VLOOKUP(Resultados!$B$1,Años!$A$2:$B$3,2,FALSE),FALSE)</f>
        <v>0.99998031870885695</v>
      </c>
      <c r="AL6" s="126">
        <f>VLOOKUP($A6,Tabla39[#All],VLOOKUP(Resultados!$B$1,Años!$A$2:$B$3,2,FALSE),FALSE)</f>
        <v>526.08456424863186</v>
      </c>
      <c r="AM6" s="126">
        <f>VLOOKUP($A6,Tabla40[#All],VLOOKUP(Resultados!$B$1,Años!$A$2:$B$3,2,FALSE),FALSE)</f>
        <v>0.88382863401742895</v>
      </c>
      <c r="AN6" s="126">
        <f>VLOOKUP($A6,Tabla41[#All],VLOOKUP(Resultados!$B$1,Años!$A$2:$B$3,2,FALSE),FALSE)</f>
        <v>0.97498406621766487</v>
      </c>
      <c r="AO6" s="126">
        <f>VLOOKUP($A6,Tabla42[#All],VLOOKUP(Resultados!$B$1,Años!$A$2:$B$3,2,FALSE),FALSE)</f>
        <v>3.1506453496358298E-2</v>
      </c>
      <c r="AP6" s="126">
        <f>VLOOKUP($A6,Tabla43[#All],VLOOKUP(Resultados!$B$1,Años!$A$2:$B$3,2,FALSE),FALSE)</f>
        <v>0.79054517686480996</v>
      </c>
      <c r="AQ6" s="126">
        <f>VLOOKUP($A6,Tabla44[#All],VLOOKUP(Resultados!$B$1,Años!$A$2:$B$3,2,FALSE),FALSE)</f>
        <v>7.4125346116524909E-2</v>
      </c>
      <c r="AR6" s="126">
        <f>VLOOKUP($A6,Tabla45[#All],VLOOKUP(Resultados!$B$1,Años!$A$2:$B$3,2,FALSE),FALSE)</f>
        <v>0.8</v>
      </c>
      <c r="AS6" s="126">
        <f>VLOOKUP($A6,Tabla47[#All],VLOOKUP(Resultados!$B$1,Años!$A$2:$B$3,2,FALSE),FALSE)</f>
        <v>2.5761300386129164E-2</v>
      </c>
      <c r="AT6" s="126">
        <f>VLOOKUP($A6,Tabla49[#All],VLOOKUP(Resultados!$B$1,Años!$A$2:$B$3,2,FALSE),FALSE)</f>
        <v>0.62857142857142856</v>
      </c>
      <c r="AU6" s="126">
        <f>VLOOKUP($A6,Tabla51[#All],VLOOKUP(Resultados!$B$1,Años!$A$2:$B$3,2,FALSE),FALSE)</f>
        <v>6.8771436035645408</v>
      </c>
      <c r="AV6" s="126">
        <f>VLOOKUP($A6,Tabla52[#All],VLOOKUP(Resultados!$B$1,Años!$A$2:$B$3,2,FALSE),FALSE)</f>
        <v>612.23351592708718</v>
      </c>
      <c r="AW6" s="204">
        <f>VLOOKUP($A6,Tabla8[#All],VLOOKUP(Resultados!$B$1,Años!$A$2:$B$3,2,FALSE),FALSE)</f>
        <v>4774763662.1499996</v>
      </c>
      <c r="AX6" s="126">
        <f>VLOOKUP($A6,Tabla55[#All],VLOOKUP(Resultados!$B$1,Años!$A$2:$B$3,2,FALSE),FALSE)</f>
        <v>13.393066409519792</v>
      </c>
      <c r="AY6" s="126">
        <f>VLOOKUP($A6,Tabla56[#All],VLOOKUP(Resultados!$B$1,Años!$A$2:$B$3,2,FALSE),FALSE)</f>
        <v>22.182266240767152</v>
      </c>
      <c r="AZ6" s="126">
        <f>VLOOKUP($A6,Tabla57[#All],VLOOKUP(Resultados!$B$1,Años!$A$2:$B$3,2,FALSE),FALSE)</f>
        <v>13.811599734817284</v>
      </c>
      <c r="BA6" s="126">
        <f>VLOOKUP($A6,Tabla58[#All],VLOOKUP(Resultados!$B$1,Años!$A$2:$B$3,2,FALSE),FALSE)</f>
        <v>2432.5156866290317</v>
      </c>
      <c r="BB6" s="126">
        <f>VLOOKUP($A6,Tabla60[#All],VLOOKUP(Resultados!$B$1,Años!$A$2:$B$3,2,FALSE),FALSE)</f>
        <v>0.80425936764854855</v>
      </c>
      <c r="BC6" s="126">
        <f>VLOOKUP($A6,Tabla61[#All],VLOOKUP(Resultados!$B$1,Años!$A$2:$B$3,2,FALSE),FALSE)</f>
        <v>1.83E-2</v>
      </c>
      <c r="BD6" s="126">
        <f>VLOOKUP($A6,Tabla62[#All],VLOOKUP(Resultados!$B$1,Años!$A$2:$B$3,2,FALSE),FALSE)</f>
        <v>4.3349249542986123E-5</v>
      </c>
      <c r="BE6" s="126">
        <f>VLOOKUP($A6,Tabla63[#All],VLOOKUP(Resultados!$B$1,Años!$A$2:$B$3,2,FALSE),FALSE)</f>
        <v>9250226.8177077416</v>
      </c>
      <c r="BF6" s="126">
        <f>VLOOKUP($A6,Tabla64[#All],VLOOKUP(Resultados!$B$1,Años!$A$2:$B$3,2,FALSE),FALSE)</f>
        <v>354388.47830303042</v>
      </c>
      <c r="BG6" s="126">
        <f>VLOOKUP($A6,Tabla65[#All],VLOOKUP(Resultados!$B$1,Años!$A$2:$B$3,2,FALSE),FALSE)</f>
        <v>147334</v>
      </c>
    </row>
    <row r="7" spans="1:59" x14ac:dyDescent="0.3">
      <c r="A7" s="125" t="s">
        <v>176</v>
      </c>
      <c r="B7" s="126">
        <f>VLOOKUP($A7,Tabla1[#All],VLOOKUP(Resultados!$B$1,Años!$A$2:$B$3,2,FALSE),FALSE)</f>
        <v>36509.849362688299</v>
      </c>
      <c r="C7" s="126">
        <f>VLOOKUP($A7,Tabla2[#All],VLOOKUP(Resultados!$B$1,Años!$A$2:$B$3,2,FALSE),FALSE)</f>
        <v>0</v>
      </c>
      <c r="D7" s="126">
        <f>VLOOKUP($A7,Tabla5[#All],VLOOKUP(Resultados!$B$1,Años!$A$2:$B$3,2,FALSE),FALSE)</f>
        <v>0</v>
      </c>
      <c r="E7" s="126">
        <f>VLOOKUP($A7,Tabla3[#All],VLOOKUP(Resultados!$B$1,Años!$A$2:$B$3,2,FALSE),FALSE)</f>
        <v>3.7547284233863394E-2</v>
      </c>
      <c r="F7" s="126">
        <f>VLOOKUP($A7,Tabla4[#All],VLOOKUP(Resultados!$B$1,Años!$A$2:$B$3,2,FALSE),FALSE)</f>
        <v>2.6393644829216024E-3</v>
      </c>
      <c r="G7" s="126">
        <f>VLOOKUP($A7,Tabla6[#All],VLOOKUP(Resultados!$B$1,Años!$A$2:$B$3,2,FALSE),FALSE)</f>
        <v>0.83236753891328641</v>
      </c>
      <c r="H7" s="126">
        <f>VLOOKUP($A7,Tabla9[#All],VLOOKUP(Resultados!$B$1,Años!$A$2:$B$3,2,FALSE),FALSE)</f>
        <v>0.29043942451585902</v>
      </c>
      <c r="I7" s="126">
        <f>VLOOKUP($A7,Tabla10[#All],VLOOKUP(Resultados!$B$1,Años!$A$2:$B$3,2,FALSE),FALSE)</f>
        <v>0.25090872374798062</v>
      </c>
      <c r="J7" s="126">
        <f>VLOOKUP($A7,Tabla118[#All],VLOOKUP(Resultados!$B$1,Años!$A$2:$B$3,2,FALSE),FALSE)</f>
        <v>4.5484056428512602E-2</v>
      </c>
      <c r="K7" s="126">
        <f>VLOOKUP($A7,Tabla11813[#All],VLOOKUP(Resultados!$B$1,Años!$A$2:$B$3,2,FALSE),FALSE)</f>
        <v>95</v>
      </c>
      <c r="L7" s="126">
        <f>VLOOKUP($A7,Tabla13[#All],VLOOKUP(Resultados!$B$1,Años!$A$2:$B$3,2,FALSE),FALSE)</f>
        <v>4.6031250000000004</v>
      </c>
      <c r="M7" s="126">
        <f>VLOOKUP($A7,Tabla11[#All],VLOOKUP(Resultados!$B$1,Años!$A$2:$B$3,2,FALSE),FALSE)</f>
        <v>3.9583333333333335</v>
      </c>
      <c r="N7" s="126">
        <f>VLOOKUP($A7,Tabla16[#All],VLOOKUP(Resultados!$B$1,Años!$A$2:$B$3,2,FALSE),FALSE)</f>
        <v>3.75</v>
      </c>
      <c r="O7" s="126">
        <f>VLOOKUP($A7,Tabla17[#All],VLOOKUP(Resultados!$B$1,Años!$A$2:$B$3,2,FALSE),FALSE)</f>
        <v>0.5</v>
      </c>
      <c r="P7" s="126">
        <f>VLOOKUP($A7,Tabla18[#All],VLOOKUP(Resultados!$B$1,Años!$A$2:$B$3,2,FALSE),FALSE)</f>
        <v>3.2083333333333335</v>
      </c>
      <c r="Q7" s="126">
        <f>VLOOKUP($A7,Tabla19[#All],VLOOKUP(Resultados!$B$1,Años!$A$2:$B$3,2,FALSE),FALSE)</f>
        <v>0.625</v>
      </c>
      <c r="R7" s="126">
        <f>VLOOKUP($A7,Tabla20[#All],VLOOKUP(Resultados!$B$1,Años!$A$2:$B$3,2,FALSE),FALSE)</f>
        <v>0.25</v>
      </c>
      <c r="S7" s="126">
        <f>VLOOKUP($A7,Tabla15[#All],VLOOKUP(Resultados!$B$1,Años!$A$2:$B$3,2,FALSE),FALSE)</f>
        <v>3.3333333333333335</v>
      </c>
      <c r="T7" s="126">
        <f>VLOOKUP($A7,Tabla1555[#All],VLOOKUP(Resultados!$B$1,Años!$A$2:$B$3,2,FALSE),FALSE)</f>
        <v>4.041666666666667</v>
      </c>
      <c r="U7" s="126">
        <f>VLOOKUP($A7,Tabla21[#All],VLOOKUP(Resultados!$B$1,Años!$A$2:$B$3,2,FALSE),FALSE)</f>
        <v>3.375</v>
      </c>
      <c r="V7" s="126">
        <f>VLOOKUP($A7,Tabla22[#All],VLOOKUP(Resultados!$B$1,Años!$A$2:$B$3,2,FALSE),FALSE)</f>
        <v>2.7083333333333335</v>
      </c>
      <c r="W7" s="126">
        <f>VLOOKUP($A7,Tabla23[#All],VLOOKUP(Resultados!$B$1,Años!$A$2:$B$3,2,FALSE),FALSE)</f>
        <v>3.5</v>
      </c>
      <c r="X7" s="126">
        <f>VLOOKUP($A7,Tabla24[#All],VLOOKUP(Resultados!$B$1,Años!$A$2:$B$3,2,FALSE),FALSE)</f>
        <v>2.5833333333333335</v>
      </c>
      <c r="Y7" s="126">
        <f>VLOOKUP($A7,Tabla25[#All],VLOOKUP(Resultados!$B$1,Años!$A$2:$B$3,2,FALSE),FALSE)</f>
        <v>4.2014285181358912E-2</v>
      </c>
      <c r="Z7" s="126">
        <f>VLOOKUP($A7,Tabla26[#All],VLOOKUP(Resultados!$B$1,Años!$A$2:$B$3,2,FALSE),FALSE)</f>
        <v>0.47813391183260884</v>
      </c>
      <c r="AA7" s="126">
        <f>VLOOKUP($A7,Tabla27[#All],VLOOKUP(Resultados!$B$1,Años!$A$2:$B$3,2,FALSE),FALSE)</f>
        <v>0.11290562344820283</v>
      </c>
      <c r="AB7" s="126">
        <f>VLOOKUP($A7,Tabla28[#All],VLOOKUP(Resultados!$B$1,Años!$A$2:$B$3,2,FALSE),FALSE)</f>
        <v>4.5462009129738018E-3</v>
      </c>
      <c r="AC7" s="126">
        <f>VLOOKUP($A7,Tabla29[#All],VLOOKUP(Resultados!$B$1,Años!$A$2:$B$3,2,FALSE),FALSE)</f>
        <v>4.093859391133995E-2</v>
      </c>
      <c r="AD7" s="126">
        <f>VLOOKUP($A7,Tabla30[#All],VLOOKUP(Resultados!$B$1,Años!$A$2:$B$3,2,FALSE),FALSE)</f>
        <v>0.57070741017869142</v>
      </c>
      <c r="AE7" s="126">
        <f>VLOOKUP($A7,Tabla31[#All],VLOOKUP(Resultados!$B$1,Años!$A$2:$B$3,2,FALSE),FALSE)</f>
        <v>0.55501576636885752</v>
      </c>
      <c r="AF7" s="126">
        <f>VLOOKUP($A7,Tabla32[#All],VLOOKUP(Resultados!$B$1,Años!$A$2:$B$3,2,FALSE),FALSE)</f>
        <v>1.78E-2</v>
      </c>
      <c r="AG7" s="126">
        <f>VLOOKUP($A7,Tabla33[#All],VLOOKUP(Resultados!$B$1,Años!$A$2:$B$3,2,FALSE),FALSE)</f>
        <v>0.98731531897216029</v>
      </c>
      <c r="AH7" s="126">
        <f>VLOOKUP($A7,Tabla34[#All],VLOOKUP(Resultados!$B$1,Años!$A$2:$B$3,2,FALSE),FALSE)</f>
        <v>339.74737301096116</v>
      </c>
      <c r="AI7" s="126">
        <f>VLOOKUP($A7,Tabla36[#All],VLOOKUP(Resultados!$B$1,Años!$A$2:$B$3,2,FALSE),FALSE)</f>
        <v>0.34</v>
      </c>
      <c r="AJ7" s="126">
        <f>VLOOKUP($A7,Tabla37[#All],VLOOKUP(Resultados!$B$1,Años!$A$2:$B$3,2,FALSE),FALSE)</f>
        <v>0.19500000000000001</v>
      </c>
      <c r="AK7" s="126">
        <f>VLOOKUP($A7,Tabla38[#All],VLOOKUP(Resultados!$B$1,Años!$A$2:$B$3,2,FALSE),FALSE)</f>
        <v>0.99629948171947003</v>
      </c>
      <c r="AL7" s="126">
        <f>VLOOKUP($A7,Tabla39[#All],VLOOKUP(Resultados!$B$1,Años!$A$2:$B$3,2,FALSE),FALSE)</f>
        <v>628.21746037370428</v>
      </c>
      <c r="AM7" s="126">
        <f>VLOOKUP($A7,Tabla40[#All],VLOOKUP(Resultados!$B$1,Años!$A$2:$B$3,2,FALSE),FALSE)</f>
        <v>0.85384773795193492</v>
      </c>
      <c r="AN7" s="126">
        <f>VLOOKUP($A7,Tabla41[#All],VLOOKUP(Resultados!$B$1,Años!$A$2:$B$3,2,FALSE),FALSE)</f>
        <v>0.9992555833726785</v>
      </c>
      <c r="AO7" s="126">
        <f>VLOOKUP($A7,Tabla42[#All],VLOOKUP(Resultados!$B$1,Años!$A$2:$B$3,2,FALSE),FALSE)</f>
        <v>9.0941080633681181E-3</v>
      </c>
      <c r="AP7" s="126">
        <f>VLOOKUP($A7,Tabla43[#All],VLOOKUP(Resultados!$B$1,Años!$A$2:$B$3,2,FALSE),FALSE)</f>
        <v>0.67995073687474494</v>
      </c>
      <c r="AQ7" s="126">
        <f>VLOOKUP($A7,Tabla44[#All],VLOOKUP(Resultados!$B$1,Años!$A$2:$B$3,2,FALSE),FALSE)</f>
        <v>7.7903278385463737E-2</v>
      </c>
      <c r="AR7" s="126">
        <f>VLOOKUP($A7,Tabla45[#All],VLOOKUP(Resultados!$B$1,Años!$A$2:$B$3,2,FALSE),FALSE)</f>
        <v>0.75</v>
      </c>
      <c r="AS7" s="126">
        <f>VLOOKUP($A7,Tabla47[#All],VLOOKUP(Resultados!$B$1,Años!$A$2:$B$3,2,FALSE),FALSE)</f>
        <v>1.8675204971822755E-2</v>
      </c>
      <c r="AT7" s="126">
        <f>VLOOKUP($A7,Tabla49[#All],VLOOKUP(Resultados!$B$1,Años!$A$2:$B$3,2,FALSE),FALSE)</f>
        <v>0.54166666666666663</v>
      </c>
      <c r="AU7" s="126">
        <f>VLOOKUP($A7,Tabla51[#All],VLOOKUP(Resultados!$B$1,Años!$A$2:$B$3,2,FALSE),FALSE)</f>
        <v>6.9725106242367501</v>
      </c>
      <c r="AV7" s="126">
        <f>VLOOKUP($A7,Tabla52[#All],VLOOKUP(Resultados!$B$1,Años!$A$2:$B$3,2,FALSE),FALSE)</f>
        <v>682.09343063185599</v>
      </c>
      <c r="AW7" s="204">
        <f>VLOOKUP($A7,Tabla8[#All],VLOOKUP(Resultados!$B$1,Años!$A$2:$B$3,2,FALSE),FALSE)</f>
        <v>3005978730.9111109</v>
      </c>
      <c r="AX7" s="126">
        <f>VLOOKUP($A7,Tabla55[#All],VLOOKUP(Resultados!$B$1,Años!$A$2:$B$3,2,FALSE),FALSE)</f>
        <v>12.002610567798495</v>
      </c>
      <c r="AY7" s="126">
        <f>VLOOKUP($A7,Tabla56[#All],VLOOKUP(Resultados!$B$1,Años!$A$2:$B$3,2,FALSE),FALSE)</f>
        <v>9.0019579258488722</v>
      </c>
      <c r="AZ7" s="126">
        <f>VLOOKUP($A7,Tabla57[#All],VLOOKUP(Resultados!$B$1,Años!$A$2:$B$3,2,FALSE),FALSE)</f>
        <v>7.0015228312157891</v>
      </c>
      <c r="BA7" s="126">
        <f>VLOOKUP($A7,Tabla58[#All],VLOOKUP(Resultados!$B$1,Años!$A$2:$B$3,2,FALSE),FALSE)</f>
        <v>1535.3339351308909</v>
      </c>
      <c r="BB7" s="126">
        <f>VLOOKUP($A7,Tabla60[#All],VLOOKUP(Resultados!$B$1,Años!$A$2:$B$3,2,FALSE),FALSE)</f>
        <v>0.81999377247533545</v>
      </c>
      <c r="BC7" s="126">
        <f>VLOOKUP($A7,Tabla61[#All],VLOOKUP(Resultados!$B$1,Años!$A$2:$B$3,2,FALSE),FALSE)</f>
        <v>8.3000000000000001E-3</v>
      </c>
      <c r="BD7" s="126">
        <f>VLOOKUP($A7,Tabla62[#All],VLOOKUP(Resultados!$B$1,Años!$A$2:$B$3,2,FALSE),FALSE)</f>
        <v>7.3071710693923788E-5</v>
      </c>
      <c r="BE7" s="126">
        <f>VLOOKUP($A7,Tabla63[#All],VLOOKUP(Resultados!$B$1,Años!$A$2:$B$3,2,FALSE),FALSE)</f>
        <v>10437518.304242939</v>
      </c>
      <c r="BF7" s="126">
        <f>VLOOKUP($A7,Tabla64[#All],VLOOKUP(Resultados!$B$1,Años!$A$2:$B$3,2,FALSE),FALSE)</f>
        <v>1490309.1270953845</v>
      </c>
      <c r="BG7" s="126">
        <f>VLOOKUP($A7,Tabla65[#All],VLOOKUP(Resultados!$B$1,Años!$A$2:$B$3,2,FALSE),FALSE)</f>
        <v>439647</v>
      </c>
    </row>
    <row r="8" spans="1:59" x14ac:dyDescent="0.3">
      <c r="A8" s="125" t="s">
        <v>177</v>
      </c>
      <c r="B8" s="126">
        <f>VLOOKUP($A8,Tabla1[#All],VLOOKUP(Resultados!$B$1,Años!$A$2:$B$3,2,FALSE),FALSE)</f>
        <v>0</v>
      </c>
      <c r="C8" s="126">
        <f>VLOOKUP($A8,Tabla2[#All],VLOOKUP(Resultados!$B$1,Años!$A$2:$B$3,2,FALSE),FALSE)</f>
        <v>0</v>
      </c>
      <c r="D8" s="126">
        <f>VLOOKUP($A8,Tabla5[#All],VLOOKUP(Resultados!$B$1,Años!$A$2:$B$3,2,FALSE),FALSE)</f>
        <v>8.3146764051555133E-3</v>
      </c>
      <c r="E8" s="126">
        <f>VLOOKUP($A8,Tabla3[#All],VLOOKUP(Resultados!$B$1,Años!$A$2:$B$3,2,FALSE),FALSE)</f>
        <v>7.8301368377227398E-2</v>
      </c>
      <c r="F8" s="126">
        <f>VLOOKUP($A8,Tabla4[#All],VLOOKUP(Resultados!$B$1,Años!$A$2:$B$3,2,FALSE),FALSE)</f>
        <v>1.7731277795810158E-3</v>
      </c>
      <c r="G8" s="126">
        <f>VLOOKUP($A8,Tabla6[#All],VLOOKUP(Resultados!$B$1,Años!$A$2:$B$3,2,FALSE),FALSE)</f>
        <v>0.87292562289095366</v>
      </c>
      <c r="H8" s="126">
        <f>VLOOKUP($A8,Tabla9[#All],VLOOKUP(Resultados!$B$1,Años!$A$2:$B$3,2,FALSE),FALSE)</f>
        <v>0.28389601443159435</v>
      </c>
      <c r="I8" s="126">
        <f>VLOOKUP($A8,Tabla10[#All],VLOOKUP(Resultados!$B$1,Años!$A$2:$B$3,2,FALSE),FALSE)</f>
        <v>0.2675404852896382</v>
      </c>
      <c r="J8" s="126">
        <f>VLOOKUP($A8,Tabla118[#All],VLOOKUP(Resultados!$B$1,Años!$A$2:$B$3,2,FALSE),FALSE)</f>
        <v>3.9494146453494236E-2</v>
      </c>
      <c r="K8" s="126">
        <f>VLOOKUP($A8,Tabla11813[#All],VLOOKUP(Resultados!$B$1,Años!$A$2:$B$3,2,FALSE),FALSE)</f>
        <v>194</v>
      </c>
      <c r="L8" s="126">
        <f>VLOOKUP($A8,Tabla13[#All],VLOOKUP(Resultados!$B$1,Años!$A$2:$B$3,2,FALSE),FALSE)</f>
        <v>4.918181818181818</v>
      </c>
      <c r="M8" s="126">
        <f>VLOOKUP($A8,Tabla11[#All],VLOOKUP(Resultados!$B$1,Años!$A$2:$B$3,2,FALSE),FALSE)</f>
        <v>4</v>
      </c>
      <c r="N8" s="126">
        <f>VLOOKUP($A8,Tabla16[#All],VLOOKUP(Resultados!$B$1,Años!$A$2:$B$3,2,FALSE),FALSE)</f>
        <v>3.0909090909090908</v>
      </c>
      <c r="O8" s="126">
        <f>VLOOKUP($A8,Tabla17[#All],VLOOKUP(Resultados!$B$1,Años!$A$2:$B$3,2,FALSE),FALSE)</f>
        <v>0.45454545454545453</v>
      </c>
      <c r="P8" s="126">
        <f>VLOOKUP($A8,Tabla18[#All],VLOOKUP(Resultados!$B$1,Años!$A$2:$B$3,2,FALSE),FALSE)</f>
        <v>3.7272727272727271</v>
      </c>
      <c r="Q8" s="126">
        <f>VLOOKUP($A8,Tabla19[#All],VLOOKUP(Resultados!$B$1,Años!$A$2:$B$3,2,FALSE),FALSE)</f>
        <v>0.68181818181818177</v>
      </c>
      <c r="R8" s="126">
        <f>VLOOKUP($A8,Tabla20[#All],VLOOKUP(Resultados!$B$1,Años!$A$2:$B$3,2,FALSE),FALSE)</f>
        <v>0.27272727272727271</v>
      </c>
      <c r="S8" s="126">
        <f>VLOOKUP($A8,Tabla15[#All],VLOOKUP(Resultados!$B$1,Años!$A$2:$B$3,2,FALSE),FALSE)</f>
        <v>3.2272727272727271</v>
      </c>
      <c r="T8" s="126">
        <f>VLOOKUP($A8,Tabla1555[#All],VLOOKUP(Resultados!$B$1,Años!$A$2:$B$3,2,FALSE),FALSE)</f>
        <v>2.9545454545454546</v>
      </c>
      <c r="U8" s="126">
        <f>VLOOKUP($A8,Tabla21[#All],VLOOKUP(Resultados!$B$1,Años!$A$2:$B$3,2,FALSE),FALSE)</f>
        <v>3.4545454545454546</v>
      </c>
      <c r="V8" s="126">
        <f>VLOOKUP($A8,Tabla22[#All],VLOOKUP(Resultados!$B$1,Años!$A$2:$B$3,2,FALSE),FALSE)</f>
        <v>3.3636363636363638</v>
      </c>
      <c r="W8" s="126">
        <f>VLOOKUP($A8,Tabla23[#All],VLOOKUP(Resultados!$B$1,Años!$A$2:$B$3,2,FALSE),FALSE)</f>
        <v>3.4090909090909092</v>
      </c>
      <c r="X8" s="126">
        <f>VLOOKUP($A8,Tabla24[#All],VLOOKUP(Resultados!$B$1,Años!$A$2:$B$3,2,FALSE),FALSE)</f>
        <v>3.4090909090909092</v>
      </c>
      <c r="Y8" s="126">
        <f>VLOOKUP($A8,Tabla25[#All],VLOOKUP(Resultados!$B$1,Años!$A$2:$B$3,2,FALSE),FALSE)</f>
        <v>3.2484632860751414E-2</v>
      </c>
      <c r="Z8" s="126">
        <f>VLOOKUP($A8,Tabla26[#All],VLOOKUP(Resultados!$B$1,Años!$A$2:$B$3,2,FALSE),FALSE)</f>
        <v>0.62842274600719406</v>
      </c>
      <c r="AA8" s="126">
        <f>VLOOKUP($A8,Tabla27[#All],VLOOKUP(Resultados!$B$1,Años!$A$2:$B$3,2,FALSE),FALSE)</f>
        <v>0.29977131664057133</v>
      </c>
      <c r="AB8" s="126">
        <f>VLOOKUP($A8,Tabla28[#All],VLOOKUP(Resultados!$B$1,Años!$A$2:$B$3,2,FALSE),FALSE)</f>
        <v>8.371557728022172E-2</v>
      </c>
      <c r="AC8" s="126">
        <f>VLOOKUP($A8,Tabla29[#All],VLOOKUP(Resultados!$B$1,Años!$A$2:$B$3,2,FALSE),FALSE)</f>
        <v>0.10698725566125647</v>
      </c>
      <c r="AD8" s="126">
        <f>VLOOKUP($A8,Tabla30[#All],VLOOKUP(Resultados!$B$1,Años!$A$2:$B$3,2,FALSE),FALSE)</f>
        <v>0.58914179824802737</v>
      </c>
      <c r="AE8" s="126">
        <f>VLOOKUP($A8,Tabla31[#All],VLOOKUP(Resultados!$B$1,Años!$A$2:$B$3,2,FALSE),FALSE)</f>
        <v>0.45353703436357357</v>
      </c>
      <c r="AF8" s="126">
        <f>VLOOKUP($A8,Tabla32[#All],VLOOKUP(Resultados!$B$1,Años!$A$2:$B$3,2,FALSE),FALSE)</f>
        <v>2.58E-2</v>
      </c>
      <c r="AG8" s="126">
        <f>VLOOKUP($A8,Tabla33[#All],VLOOKUP(Resultados!$B$1,Años!$A$2:$B$3,2,FALSE),FALSE)</f>
        <v>0.68587742486035586</v>
      </c>
      <c r="AH8" s="126">
        <f>VLOOKUP($A8,Tabla34[#All],VLOOKUP(Resultados!$B$1,Años!$A$2:$B$3,2,FALSE),FALSE)</f>
        <v>462.10661397132071</v>
      </c>
      <c r="AI8" s="126">
        <f>VLOOKUP($A8,Tabla36[#All],VLOOKUP(Resultados!$B$1,Años!$A$2:$B$3,2,FALSE),FALSE)</f>
        <v>0.31</v>
      </c>
      <c r="AJ8" s="126">
        <f>VLOOKUP($A8,Tabla37[#All],VLOOKUP(Resultados!$B$1,Años!$A$2:$B$3,2,FALSE),FALSE)</f>
        <v>0.251</v>
      </c>
      <c r="AK8" s="126">
        <f>VLOOKUP($A8,Tabla38[#All],VLOOKUP(Resultados!$B$1,Años!$A$2:$B$3,2,FALSE),FALSE)</f>
        <v>0.99920353762915104</v>
      </c>
      <c r="AL8" s="126">
        <f>VLOOKUP($A8,Tabla39[#All],VLOOKUP(Resultados!$B$1,Años!$A$2:$B$3,2,FALSE),FALSE)</f>
        <v>557.92512493420384</v>
      </c>
      <c r="AM8" s="126">
        <f>VLOOKUP($A8,Tabla40[#All],VLOOKUP(Resultados!$B$1,Años!$A$2:$B$3,2,FALSE),FALSE)</f>
        <v>0.8381091535364632</v>
      </c>
      <c r="AN8" s="126">
        <f>VLOOKUP($A8,Tabla41[#All],VLOOKUP(Resultados!$B$1,Años!$A$2:$B$3,2,FALSE),FALSE)</f>
        <v>0.94461934464918407</v>
      </c>
      <c r="AO8" s="126">
        <f>VLOOKUP($A8,Tabla42[#All],VLOOKUP(Resultados!$B$1,Años!$A$2:$B$3,2,FALSE),FALSE)</f>
        <v>1.3525565406172975E-2</v>
      </c>
      <c r="AP8" s="126">
        <f>VLOOKUP($A8,Tabla43[#All],VLOOKUP(Resultados!$B$1,Años!$A$2:$B$3,2,FALSE),FALSE)</f>
        <v>0.78237293001032404</v>
      </c>
      <c r="AQ8" s="126">
        <f>VLOOKUP($A8,Tabla44[#All],VLOOKUP(Resultados!$B$1,Años!$A$2:$B$3,2,FALSE),FALSE)</f>
        <v>5.1093785041005896E-2</v>
      </c>
      <c r="AR8" s="126">
        <f>VLOOKUP($A8,Tabla45[#All],VLOOKUP(Resultados!$B$1,Años!$A$2:$B$3,2,FALSE),FALSE)</f>
        <v>0.72727272727272729</v>
      </c>
      <c r="AS8" s="126">
        <f>VLOOKUP($A8,Tabla47[#All],VLOOKUP(Resultados!$B$1,Años!$A$2:$B$3,2,FALSE),FALSE)</f>
        <v>1.4578307727709435E-2</v>
      </c>
      <c r="AT8" s="126">
        <f>VLOOKUP($A8,Tabla49[#All],VLOOKUP(Resultados!$B$1,Años!$A$2:$B$3,2,FALSE),FALSE)</f>
        <v>0.81818181818181823</v>
      </c>
      <c r="AU8" s="126">
        <f>VLOOKUP($A8,Tabla51[#All],VLOOKUP(Resultados!$B$1,Años!$A$2:$B$3,2,FALSE),FALSE)</f>
        <v>8.0541669575115851</v>
      </c>
      <c r="AV8" s="126">
        <f>VLOOKUP($A8,Tabla52[#All],VLOOKUP(Resultados!$B$1,Años!$A$2:$B$3,2,FALSE),FALSE)</f>
        <v>823.05915670570766</v>
      </c>
      <c r="AW8" s="204">
        <f>VLOOKUP($A8,Tabla8[#All],VLOOKUP(Resultados!$B$1,Años!$A$2:$B$3,2,FALSE),FALSE)</f>
        <v>3341525521.25</v>
      </c>
      <c r="AX8" s="126">
        <f>VLOOKUP($A8,Tabla55[#All],VLOOKUP(Resultados!$B$1,Años!$A$2:$B$3,2,FALSE),FALSE)</f>
        <v>39.507913739028957</v>
      </c>
      <c r="AY8" s="126">
        <f>VLOOKUP($A8,Tabla56[#All],VLOOKUP(Resultados!$B$1,Años!$A$2:$B$3,2,FALSE),FALSE)</f>
        <v>18.994189297610077</v>
      </c>
      <c r="AZ8" s="126">
        <f>VLOOKUP($A8,Tabla57[#All],VLOOKUP(Resultados!$B$1,Años!$A$2:$B$3,2,FALSE),FALSE)</f>
        <v>7.5976757190440303</v>
      </c>
      <c r="BA8" s="126">
        <f>VLOOKUP($A8,Tabla58[#All],VLOOKUP(Resultados!$B$1,Años!$A$2:$B$3,2,FALSE),FALSE)</f>
        <v>1713.2758746444288</v>
      </c>
      <c r="BB8" s="126">
        <f>VLOOKUP($A8,Tabla60[#All],VLOOKUP(Resultados!$B$1,Años!$A$2:$B$3,2,FALSE),FALSE)</f>
        <v>0.83888732385881482</v>
      </c>
      <c r="BC8" s="126">
        <f>VLOOKUP($A8,Tabla61[#All],VLOOKUP(Resultados!$B$1,Años!$A$2:$B$3,2,FALSE),FALSE)</f>
        <v>1.03E-2</v>
      </c>
      <c r="BD8" s="126">
        <f>VLOOKUP($A8,Tabla62[#All],VLOOKUP(Resultados!$B$1,Años!$A$2:$B$3,2,FALSE),FALSE)</f>
        <v>5.8525087332555832E-5</v>
      </c>
      <c r="BE8" s="126">
        <f>VLOOKUP($A8,Tabla63[#All],VLOOKUP(Resultados!$B$1,Años!$A$2:$B$3,2,FALSE),FALSE)</f>
        <v>14426853.484664759</v>
      </c>
      <c r="BF8" s="126">
        <f>VLOOKUP($A8,Tabla64[#All],VLOOKUP(Resultados!$B$1,Años!$A$2:$B$3,2,FALSE),FALSE)</f>
        <v>287975.05846153846</v>
      </c>
      <c r="BG8" s="126">
        <f>VLOOKUP($A8,Tabla65[#All],VLOOKUP(Resultados!$B$1,Años!$A$2:$B$3,2,FALSE),FALSE)</f>
        <v>962760</v>
      </c>
    </row>
    <row r="9" spans="1:59" x14ac:dyDescent="0.3">
      <c r="A9" s="125" t="s">
        <v>178</v>
      </c>
      <c r="B9" s="126">
        <f>VLOOKUP($A9,Tabla1[#All],VLOOKUP(Resultados!$B$1,Años!$A$2:$B$3,2,FALSE),FALSE)</f>
        <v>0</v>
      </c>
      <c r="C9" s="126">
        <f>VLOOKUP($A9,Tabla2[#All],VLOOKUP(Resultados!$B$1,Años!$A$2:$B$3,2,FALSE),FALSE)</f>
        <v>0</v>
      </c>
      <c r="D9" s="126">
        <f>VLOOKUP($A9,Tabla5[#All],VLOOKUP(Resultados!$B$1,Años!$A$2:$B$3,2,FALSE),FALSE)</f>
        <v>7.0987863874568437E-3</v>
      </c>
      <c r="E9" s="126">
        <f>VLOOKUP($A9,Tabla3[#All],VLOOKUP(Resultados!$B$1,Años!$A$2:$B$3,2,FALSE),FALSE)</f>
        <v>5.1033982429885036E-2</v>
      </c>
      <c r="F9" s="126">
        <f>VLOOKUP($A9,Tabla4[#All],VLOOKUP(Resultados!$B$1,Años!$A$2:$B$3,2,FALSE),FALSE)</f>
        <v>1.1736250349053405E-3</v>
      </c>
      <c r="G9" s="126">
        <f>VLOOKUP($A9,Tabla6[#All],VLOOKUP(Resultados!$B$1,Años!$A$2:$B$3,2,FALSE),FALSE)</f>
        <v>0.91700598802395206</v>
      </c>
      <c r="H9" s="126">
        <f>VLOOKUP($A9,Tabla9[#All],VLOOKUP(Resultados!$B$1,Años!$A$2:$B$3,2,FALSE),FALSE)</f>
        <v>0.33180782568783473</v>
      </c>
      <c r="I9" s="126">
        <f>VLOOKUP($A9,Tabla10[#All],VLOOKUP(Resultados!$B$1,Años!$A$2:$B$3,2,FALSE),FALSE)</f>
        <v>0.28935840180002048</v>
      </c>
      <c r="J9" s="126">
        <f>VLOOKUP($A9,Tabla118[#All],VLOOKUP(Resultados!$B$1,Años!$A$2:$B$3,2,FALSE),FALSE)</f>
        <v>4.1698881545206318E-2</v>
      </c>
      <c r="K9" s="126">
        <f>VLOOKUP($A9,Tabla11813[#All],VLOOKUP(Resultados!$B$1,Años!$A$2:$B$3,2,FALSE),FALSE)</f>
        <v>139</v>
      </c>
      <c r="L9" s="126">
        <f>VLOOKUP($A9,Tabla13[#All],VLOOKUP(Resultados!$B$1,Años!$A$2:$B$3,2,FALSE),FALSE)</f>
        <v>5.4033333333333324</v>
      </c>
      <c r="M9" s="126">
        <f>VLOOKUP($A9,Tabla11[#All],VLOOKUP(Resultados!$B$1,Años!$A$2:$B$3,2,FALSE),FALSE)</f>
        <v>4.3</v>
      </c>
      <c r="N9" s="126">
        <f>VLOOKUP($A9,Tabla16[#All],VLOOKUP(Resultados!$B$1,Años!$A$2:$B$3,2,FALSE),FALSE)</f>
        <v>2.9</v>
      </c>
      <c r="O9" s="126">
        <f>VLOOKUP($A9,Tabla17[#All],VLOOKUP(Resultados!$B$1,Años!$A$2:$B$3,2,FALSE),FALSE)</f>
        <v>0.6</v>
      </c>
      <c r="P9" s="126">
        <f>VLOOKUP($A9,Tabla18[#All],VLOOKUP(Resultados!$B$1,Años!$A$2:$B$3,2,FALSE),FALSE)</f>
        <v>3.9333333333333331</v>
      </c>
      <c r="Q9" s="126">
        <f>VLOOKUP($A9,Tabla19[#All],VLOOKUP(Resultados!$B$1,Años!$A$2:$B$3,2,FALSE),FALSE)</f>
        <v>0.83333333333333337</v>
      </c>
      <c r="R9" s="126">
        <f>VLOOKUP($A9,Tabla20[#All],VLOOKUP(Resultados!$B$1,Años!$A$2:$B$3,2,FALSE),FALSE)</f>
        <v>0.66666666666666663</v>
      </c>
      <c r="S9" s="126">
        <f>VLOOKUP($A9,Tabla15[#All],VLOOKUP(Resultados!$B$1,Años!$A$2:$B$3,2,FALSE),FALSE)</f>
        <v>2.9</v>
      </c>
      <c r="T9" s="126">
        <f>VLOOKUP($A9,Tabla1555[#All],VLOOKUP(Resultados!$B$1,Años!$A$2:$B$3,2,FALSE),FALSE)</f>
        <v>3.6333333333333333</v>
      </c>
      <c r="U9" s="126">
        <f>VLOOKUP($A9,Tabla21[#All],VLOOKUP(Resultados!$B$1,Años!$A$2:$B$3,2,FALSE),FALSE)</f>
        <v>4.0999999999999996</v>
      </c>
      <c r="V9" s="126">
        <f>VLOOKUP($A9,Tabla22[#All],VLOOKUP(Resultados!$B$1,Años!$A$2:$B$3,2,FALSE),FALSE)</f>
        <v>3.2333333333333334</v>
      </c>
      <c r="W9" s="126">
        <f>VLOOKUP($A9,Tabla23[#All],VLOOKUP(Resultados!$B$1,Años!$A$2:$B$3,2,FALSE),FALSE)</f>
        <v>3.5333333333333332</v>
      </c>
      <c r="X9" s="126">
        <f>VLOOKUP($A9,Tabla24[#All],VLOOKUP(Resultados!$B$1,Años!$A$2:$B$3,2,FALSE),FALSE)</f>
        <v>3.7333333333333334</v>
      </c>
      <c r="Y9" s="126">
        <f>VLOOKUP($A9,Tabla25[#All],VLOOKUP(Resultados!$B$1,Años!$A$2:$B$3,2,FALSE),FALSE)</f>
        <v>3.3445807571108939E-2</v>
      </c>
      <c r="Z9" s="126">
        <f>VLOOKUP($A9,Tabla26[#All],VLOOKUP(Resultados!$B$1,Años!$A$2:$B$3,2,FALSE),FALSE)</f>
        <v>0.59826259014890315</v>
      </c>
      <c r="AA9" s="126">
        <f>VLOOKUP($A9,Tabla27[#All],VLOOKUP(Resultados!$B$1,Años!$A$2:$B$3,2,FALSE),FALSE)</f>
        <v>0.45700827210047545</v>
      </c>
      <c r="AB9" s="126">
        <f>VLOOKUP($A9,Tabla28[#All],VLOOKUP(Resultados!$B$1,Años!$A$2:$B$3,2,FALSE),FALSE)</f>
        <v>6.3785814158273044E-2</v>
      </c>
      <c r="AC9" s="126">
        <f>VLOOKUP($A9,Tabla29[#All],VLOOKUP(Resultados!$B$1,Años!$A$2:$B$3,2,FALSE),FALSE)</f>
        <v>0.18176695357373357</v>
      </c>
      <c r="AD9" s="126">
        <f>VLOOKUP($A9,Tabla30[#All],VLOOKUP(Resultados!$B$1,Años!$A$2:$B$3,2,FALSE),FALSE)</f>
        <v>0.53796580764944391</v>
      </c>
      <c r="AE9" s="126">
        <f>VLOOKUP($A9,Tabla31[#All],VLOOKUP(Resultados!$B$1,Años!$A$2:$B$3,2,FALSE),FALSE)</f>
        <v>0.34037513603702979</v>
      </c>
      <c r="AF9" s="126">
        <f>VLOOKUP($A9,Tabla32[#All],VLOOKUP(Resultados!$B$1,Años!$A$2:$B$3,2,FALSE),FALSE)</f>
        <v>2.6100000000000002E-2</v>
      </c>
      <c r="AG9" s="126">
        <f>VLOOKUP($A9,Tabla33[#All],VLOOKUP(Resultados!$B$1,Años!$A$2:$B$3,2,FALSE),FALSE)</f>
        <v>0.90612624954513366</v>
      </c>
      <c r="AH9" s="126">
        <f>VLOOKUP($A9,Tabla34[#All],VLOOKUP(Resultados!$B$1,Años!$A$2:$B$3,2,FALSE),FALSE)</f>
        <v>391.38915051176309</v>
      </c>
      <c r="AI9" s="126">
        <f>VLOOKUP($A9,Tabla36[#All],VLOOKUP(Resultados!$B$1,Años!$A$2:$B$3,2,FALSE),FALSE)</f>
        <v>0</v>
      </c>
      <c r="AJ9" s="126">
        <f>VLOOKUP($A9,Tabla37[#All],VLOOKUP(Resultados!$B$1,Años!$A$2:$B$3,2,FALSE),FALSE)</f>
        <v>0.223</v>
      </c>
      <c r="AK9" s="126">
        <f>VLOOKUP($A9,Tabla38[#All],VLOOKUP(Resultados!$B$1,Años!$A$2:$B$3,2,FALSE),FALSE)</f>
        <v>0.99536045981685406</v>
      </c>
      <c r="AL9" s="126">
        <f>VLOOKUP($A9,Tabla39[#All],VLOOKUP(Resultados!$B$1,Años!$A$2:$B$3,2,FALSE),FALSE)</f>
        <v>617.924483818618</v>
      </c>
      <c r="AM9" s="126">
        <f>VLOOKUP($A9,Tabla40[#All],VLOOKUP(Resultados!$B$1,Años!$A$2:$B$3,2,FALSE),FALSE)</f>
        <v>0.83840844014999816</v>
      </c>
      <c r="AN9" s="126">
        <f>VLOOKUP($A9,Tabla41[#All],VLOOKUP(Resultados!$B$1,Años!$A$2:$B$3,2,FALSE),FALSE)</f>
        <v>0.9399839937039367</v>
      </c>
      <c r="AO9" s="126">
        <f>VLOOKUP($A9,Tabla42[#All],VLOOKUP(Resultados!$B$1,Años!$A$2:$B$3,2,FALSE),FALSE)</f>
        <v>2.060562789158811E-2</v>
      </c>
      <c r="AP9" s="126">
        <f>VLOOKUP($A9,Tabla43[#All],VLOOKUP(Resultados!$B$1,Años!$A$2:$B$3,2,FALSE),FALSE)</f>
        <v>0.72635172225023137</v>
      </c>
      <c r="AQ9" s="126">
        <f>VLOOKUP($A9,Tabla44[#All],VLOOKUP(Resultados!$B$1,Años!$A$2:$B$3,2,FALSE),FALSE)</f>
        <v>4.3712019369758208E-2</v>
      </c>
      <c r="AR9" s="126">
        <f>VLOOKUP($A9,Tabla45[#All],VLOOKUP(Resultados!$B$1,Años!$A$2:$B$3,2,FALSE),FALSE)</f>
        <v>0.56666666666666665</v>
      </c>
      <c r="AS9" s="126">
        <f>VLOOKUP($A9,Tabla47[#All],VLOOKUP(Resultados!$B$1,Años!$A$2:$B$3,2,FALSE),FALSE)</f>
        <v>2.2433217864452664E-2</v>
      </c>
      <c r="AT9" s="126">
        <f>VLOOKUP($A9,Tabla49[#All],VLOOKUP(Resultados!$B$1,Años!$A$2:$B$3,2,FALSE),FALSE)</f>
        <v>0.7</v>
      </c>
      <c r="AU9" s="126">
        <f>VLOOKUP($A9,Tabla51[#All],VLOOKUP(Resultados!$B$1,Años!$A$2:$B$3,2,FALSE),FALSE)</f>
        <v>16.923727835685987</v>
      </c>
      <c r="AV9" s="126">
        <f>VLOOKUP($A9,Tabla52[#All],VLOOKUP(Resultados!$B$1,Años!$A$2:$B$3,2,FALSE),FALSE)</f>
        <v>1132.73587445671</v>
      </c>
      <c r="AW9" s="204">
        <f>VLOOKUP($A9,Tabla8[#All],VLOOKUP(Resultados!$B$1,Años!$A$2:$B$3,2,FALSE),FALSE)</f>
        <v>2129068708.9865625</v>
      </c>
      <c r="AX9" s="126">
        <f>VLOOKUP($A9,Tabla55[#All],VLOOKUP(Resultados!$B$1,Años!$A$2:$B$3,2,FALSE),FALSE)</f>
        <v>24.852082317743431</v>
      </c>
      <c r="AY9" s="126">
        <f>VLOOKUP($A9,Tabla56[#All],VLOOKUP(Resultados!$B$1,Años!$A$2:$B$3,2,FALSE),FALSE)</f>
        <v>36.322274156701944</v>
      </c>
      <c r="AZ9" s="126">
        <f>VLOOKUP($A9,Tabla57[#All],VLOOKUP(Resultados!$B$1,Años!$A$2:$B$3,2,FALSE),FALSE)</f>
        <v>7.6467945593056719</v>
      </c>
      <c r="BA9" s="126">
        <f>VLOOKUP($A9,Tabla58[#All],VLOOKUP(Resultados!$B$1,Años!$A$2:$B$3,2,FALSE),FALSE)</f>
        <v>1984.3431881398219</v>
      </c>
      <c r="BB9" s="126">
        <f>VLOOKUP($A9,Tabla60[#All],VLOOKUP(Resultados!$B$1,Años!$A$2:$B$3,2,FALSE),FALSE)</f>
        <v>0.86879198942471103</v>
      </c>
      <c r="BC9" s="126">
        <f>VLOOKUP($A9,Tabla61[#All],VLOOKUP(Resultados!$B$1,Años!$A$2:$B$3,2,FALSE),FALSE)</f>
        <v>-6.4000000000000003E-3</v>
      </c>
      <c r="BD9" s="126">
        <f>VLOOKUP($A9,Tabla62[#All],VLOOKUP(Resultados!$B$1,Años!$A$2:$B$3,2,FALSE),FALSE)</f>
        <v>5.7821618097673719E-5</v>
      </c>
      <c r="BE9" s="126">
        <f>VLOOKUP($A9,Tabla63[#All],VLOOKUP(Resultados!$B$1,Años!$A$2:$B$3,2,FALSE),FALSE)</f>
        <v>14767282.455687452</v>
      </c>
      <c r="BF9" s="126">
        <f>VLOOKUP($A9,Tabla64[#All],VLOOKUP(Resultados!$B$1,Años!$A$2:$B$3,2,FALSE),FALSE)</f>
        <v>0</v>
      </c>
      <c r="BG9" s="126">
        <f>VLOOKUP($A9,Tabla65[#All],VLOOKUP(Resultados!$B$1,Años!$A$2:$B$3,2,FALSE),FALSE)</f>
        <v>158763</v>
      </c>
    </row>
    <row r="10" spans="1:59" x14ac:dyDescent="0.3">
      <c r="A10" s="125" t="s">
        <v>179</v>
      </c>
      <c r="B10" s="126">
        <f>VLOOKUP($A10,Tabla1[#All],VLOOKUP(Resultados!$B$1,Años!$A$2:$B$3,2,FALSE),FALSE)</f>
        <v>0</v>
      </c>
      <c r="C10" s="126">
        <f>VLOOKUP($A10,Tabla2[#All],VLOOKUP(Resultados!$B$1,Años!$A$2:$B$3,2,FALSE),FALSE)</f>
        <v>15248942.888285952</v>
      </c>
      <c r="D10" s="126">
        <f>VLOOKUP($A10,Tabla5[#All],VLOOKUP(Resultados!$B$1,Años!$A$2:$B$3,2,FALSE),FALSE)</f>
        <v>0</v>
      </c>
      <c r="E10" s="126">
        <f>VLOOKUP($A10,Tabla3[#All],VLOOKUP(Resultados!$B$1,Años!$A$2:$B$3,2,FALSE),FALSE)</f>
        <v>2.8735087130479117E-2</v>
      </c>
      <c r="F10" s="126">
        <f>VLOOKUP($A10,Tabla4[#All],VLOOKUP(Resultados!$B$1,Años!$A$2:$B$3,2,FALSE),FALSE)</f>
        <v>1.3188928507493901E-3</v>
      </c>
      <c r="G10" s="126">
        <f>VLOOKUP($A10,Tabla6[#All],VLOOKUP(Resultados!$B$1,Años!$A$2:$B$3,2,FALSE),FALSE)</f>
        <v>0.88710055473083838</v>
      </c>
      <c r="H10" s="126">
        <f>VLOOKUP($A10,Tabla9[#All],VLOOKUP(Resultados!$B$1,Años!$A$2:$B$3,2,FALSE),FALSE)</f>
        <v>0.2626467484686969</v>
      </c>
      <c r="I10" s="126">
        <f>VLOOKUP($A10,Tabla10[#All],VLOOKUP(Resultados!$B$1,Años!$A$2:$B$3,2,FALSE),FALSE)</f>
        <v>0.25234674646708533</v>
      </c>
      <c r="J10" s="126">
        <f>VLOOKUP($A10,Tabla118[#All],VLOOKUP(Resultados!$B$1,Años!$A$2:$B$3,2,FALSE),FALSE)</f>
        <v>3.0011739250464308E-2</v>
      </c>
      <c r="K10" s="126">
        <f>VLOOKUP($A10,Tabla11813[#All],VLOOKUP(Resultados!$B$1,Años!$A$2:$B$3,2,FALSE),FALSE)</f>
        <v>113</v>
      </c>
      <c r="L10" s="126">
        <f>VLOOKUP($A10,Tabla13[#All],VLOOKUP(Resultados!$B$1,Años!$A$2:$B$3,2,FALSE),FALSE)</f>
        <v>5.4102941176470587</v>
      </c>
      <c r="M10" s="126">
        <f>VLOOKUP($A10,Tabla11[#All],VLOOKUP(Resultados!$B$1,Años!$A$2:$B$3,2,FALSE),FALSE)</f>
        <v>3.7058823529411766</v>
      </c>
      <c r="N10" s="126">
        <f>VLOOKUP($A10,Tabla16[#All],VLOOKUP(Resultados!$B$1,Años!$A$2:$B$3,2,FALSE),FALSE)</f>
        <v>3.9411764705882355</v>
      </c>
      <c r="O10" s="126">
        <f>VLOOKUP($A10,Tabla17[#All],VLOOKUP(Resultados!$B$1,Años!$A$2:$B$3,2,FALSE),FALSE)</f>
        <v>0.52941176470588236</v>
      </c>
      <c r="P10" s="126">
        <f>VLOOKUP($A10,Tabla18[#All],VLOOKUP(Resultados!$B$1,Años!$A$2:$B$3,2,FALSE),FALSE)</f>
        <v>4.4117647058823533</v>
      </c>
      <c r="Q10" s="126">
        <f>VLOOKUP($A10,Tabla19[#All],VLOOKUP(Resultados!$B$1,Años!$A$2:$B$3,2,FALSE),FALSE)</f>
        <v>0.70588235294117652</v>
      </c>
      <c r="R10" s="126">
        <f>VLOOKUP($A10,Tabla20[#All],VLOOKUP(Resultados!$B$1,Años!$A$2:$B$3,2,FALSE),FALSE)</f>
        <v>0.52941176470588236</v>
      </c>
      <c r="S10" s="126">
        <f>VLOOKUP($A10,Tabla15[#All],VLOOKUP(Resultados!$B$1,Años!$A$2:$B$3,2,FALSE),FALSE)</f>
        <v>2.8235294117647061</v>
      </c>
      <c r="T10" s="126">
        <f>VLOOKUP($A10,Tabla1555[#All],VLOOKUP(Resultados!$B$1,Años!$A$2:$B$3,2,FALSE),FALSE)</f>
        <v>3.1764705882352939</v>
      </c>
      <c r="U10" s="126">
        <f>VLOOKUP($A10,Tabla21[#All],VLOOKUP(Resultados!$B$1,Años!$A$2:$B$3,2,FALSE),FALSE)</f>
        <v>4.0588235294117645</v>
      </c>
      <c r="V10" s="126">
        <f>VLOOKUP($A10,Tabla22[#All],VLOOKUP(Resultados!$B$1,Años!$A$2:$B$3,2,FALSE),FALSE)</f>
        <v>3.8823529411764706</v>
      </c>
      <c r="W10" s="126">
        <f>VLOOKUP($A10,Tabla23[#All],VLOOKUP(Resultados!$B$1,Años!$A$2:$B$3,2,FALSE),FALSE)</f>
        <v>3.5294117647058822</v>
      </c>
      <c r="X10" s="126">
        <f>VLOOKUP($A10,Tabla24[#All],VLOOKUP(Resultados!$B$1,Años!$A$2:$B$3,2,FALSE),FALSE)</f>
        <v>2.9411764705882355</v>
      </c>
      <c r="Y10" s="126">
        <f>VLOOKUP($A10,Tabla25[#All],VLOOKUP(Resultados!$B$1,Años!$A$2:$B$3,2,FALSE),FALSE)</f>
        <v>7.1329309903325672E-2</v>
      </c>
      <c r="Z10" s="126">
        <f>VLOOKUP($A10,Tabla26[#All],VLOOKUP(Resultados!$B$1,Años!$A$2:$B$3,2,FALSE),FALSE)</f>
        <v>0.32622133948701987</v>
      </c>
      <c r="AA10" s="126">
        <f>VLOOKUP($A10,Tabla27[#All],VLOOKUP(Resultados!$B$1,Años!$A$2:$B$3,2,FALSE),FALSE)</f>
        <v>0.31071599875854677</v>
      </c>
      <c r="AB10" s="126">
        <f>VLOOKUP($A10,Tabla28[#All],VLOOKUP(Resultados!$B$1,Años!$A$2:$B$3,2,FALSE),FALSE)</f>
        <v>3.5780750629276582E-2</v>
      </c>
      <c r="AC10" s="126">
        <f>VLOOKUP($A10,Tabla29[#All],VLOOKUP(Resultados!$B$1,Años!$A$2:$B$3,2,FALSE),FALSE)</f>
        <v>0.1119041764492385</v>
      </c>
      <c r="AD10" s="126">
        <f>VLOOKUP($A10,Tabla30[#All],VLOOKUP(Resultados!$B$1,Años!$A$2:$B$3,2,FALSE),FALSE)</f>
        <v>0.52831041367435483</v>
      </c>
      <c r="AE10" s="126">
        <f>VLOOKUP($A10,Tabla31[#All],VLOOKUP(Resultados!$B$1,Años!$A$2:$B$3,2,FALSE),FALSE)</f>
        <v>0.38453295636057083</v>
      </c>
      <c r="AF10" s="126">
        <f>VLOOKUP($A10,Tabla32[#All],VLOOKUP(Resultados!$B$1,Años!$A$2:$B$3,2,FALSE),FALSE)</f>
        <v>2.29E-2</v>
      </c>
      <c r="AG10" s="126">
        <f>VLOOKUP($A10,Tabla33[#All],VLOOKUP(Resultados!$B$1,Años!$A$2:$B$3,2,FALSE),FALSE)</f>
        <v>0.68611842105263143</v>
      </c>
      <c r="AH10" s="126">
        <f>VLOOKUP($A10,Tabla34[#All],VLOOKUP(Resultados!$B$1,Años!$A$2:$B$3,2,FALSE),FALSE)</f>
        <v>691.55427861178543</v>
      </c>
      <c r="AI10" s="126">
        <f>VLOOKUP($A10,Tabla36[#All],VLOOKUP(Resultados!$B$1,Años!$A$2:$B$3,2,FALSE),FALSE)</f>
        <v>0.31</v>
      </c>
      <c r="AJ10" s="126">
        <f>VLOOKUP($A10,Tabla37[#All],VLOOKUP(Resultados!$B$1,Años!$A$2:$B$3,2,FALSE),FALSE)</f>
        <v>0.26300000000000001</v>
      </c>
      <c r="AK10" s="126">
        <f>VLOOKUP($A10,Tabla38[#All],VLOOKUP(Resultados!$B$1,Años!$A$2:$B$3,2,FALSE),FALSE)</f>
        <v>0.99510945342244794</v>
      </c>
      <c r="AL10" s="126">
        <f>VLOOKUP($A10,Tabla39[#All],VLOOKUP(Resultados!$B$1,Años!$A$2:$B$3,2,FALSE),FALSE)</f>
        <v>628.52749511724596</v>
      </c>
      <c r="AM10" s="126">
        <f>VLOOKUP($A10,Tabla40[#All],VLOOKUP(Resultados!$B$1,Años!$A$2:$B$3,2,FALSE),FALSE)</f>
        <v>0.9090179459839367</v>
      </c>
      <c r="AN10" s="126">
        <f>VLOOKUP($A10,Tabla41[#All],VLOOKUP(Resultados!$B$1,Años!$A$2:$B$3,2,FALSE),FALSE)</f>
        <v>0.88450693522868207</v>
      </c>
      <c r="AO10" s="126">
        <f>VLOOKUP($A10,Tabla42[#All],VLOOKUP(Resultados!$B$1,Años!$A$2:$B$3,2,FALSE),FALSE)</f>
        <v>5.3744259774948122E-2</v>
      </c>
      <c r="AP10" s="126">
        <f>VLOOKUP($A10,Tabla43[#All],VLOOKUP(Resultados!$B$1,Años!$A$2:$B$3,2,FALSE),FALSE)</f>
        <v>0.6144565713660346</v>
      </c>
      <c r="AQ10" s="126">
        <f>VLOOKUP($A10,Tabla44[#All],VLOOKUP(Resultados!$B$1,Años!$A$2:$B$3,2,FALSE),FALSE)</f>
        <v>0.12190885999409846</v>
      </c>
      <c r="AR10" s="126">
        <f>VLOOKUP($A10,Tabla45[#All],VLOOKUP(Resultados!$B$1,Años!$A$2:$B$3,2,FALSE),FALSE)</f>
        <v>0.82352941176470584</v>
      </c>
      <c r="AS10" s="126">
        <f>VLOOKUP($A10,Tabla47[#All],VLOOKUP(Resultados!$B$1,Años!$A$2:$B$3,2,FALSE),FALSE)</f>
        <v>2.0865458504988284E-2</v>
      </c>
      <c r="AT10" s="126">
        <f>VLOOKUP($A10,Tabla49[#All],VLOOKUP(Resultados!$B$1,Años!$A$2:$B$3,2,FALSE),FALSE)</f>
        <v>0.76470588235294112</v>
      </c>
      <c r="AU10" s="126">
        <f>VLOOKUP($A10,Tabla51[#All],VLOOKUP(Resultados!$B$1,Años!$A$2:$B$3,2,FALSE),FALSE)</f>
        <v>6.537897330494796</v>
      </c>
      <c r="AV10" s="126">
        <f>VLOOKUP($A10,Tabla52[#All],VLOOKUP(Resultados!$B$1,Años!$A$2:$B$3,2,FALSE),FALSE)</f>
        <v>547.54890142893919</v>
      </c>
      <c r="AW10" s="204">
        <f>VLOOKUP($A10,Tabla8[#All],VLOOKUP(Resultados!$B$1,Años!$A$2:$B$3,2,FALSE),FALSE)</f>
        <v>8044278821.221818</v>
      </c>
      <c r="AX10" s="126">
        <f>VLOOKUP($A10,Tabla55[#All],VLOOKUP(Resultados!$B$1,Años!$A$2:$B$3,2,FALSE),FALSE)</f>
        <v>17.667940570484213</v>
      </c>
      <c r="AY10" s="126">
        <f>VLOOKUP($A10,Tabla56[#All],VLOOKUP(Resultados!$B$1,Años!$A$2:$B$3,2,FALSE),FALSE)</f>
        <v>36.69495349254413</v>
      </c>
      <c r="AZ10" s="126">
        <f>VLOOKUP($A10,Tabla57[#All],VLOOKUP(Resultados!$B$1,Años!$A$2:$B$3,2,FALSE),FALSE)</f>
        <v>6.7953617578785419</v>
      </c>
      <c r="BA10" s="126">
        <f>VLOOKUP($A10,Tabla58[#All],VLOOKUP(Resultados!$B$1,Años!$A$2:$B$3,2,FALSE),FALSE)</f>
        <v>2113.3575067002266</v>
      </c>
      <c r="BB10" s="126">
        <f>VLOOKUP($A10,Tabla60[#All],VLOOKUP(Resultados!$B$1,Años!$A$2:$B$3,2,FALSE),FALSE)</f>
        <v>0.85875635814983331</v>
      </c>
      <c r="BC10" s="126">
        <f>VLOOKUP($A10,Tabla61[#All],VLOOKUP(Resultados!$B$1,Años!$A$2:$B$3,2,FALSE),FALSE)</f>
        <v>3.7699999999999997E-2</v>
      </c>
      <c r="BD10" s="126">
        <f>VLOOKUP($A10,Tabla62[#All],VLOOKUP(Resultados!$B$1,Años!$A$2:$B$3,2,FALSE),FALSE)</f>
        <v>3.6691803407562074E-5</v>
      </c>
      <c r="BE10" s="126">
        <f>VLOOKUP($A10,Tabla63[#All],VLOOKUP(Resultados!$B$1,Años!$A$2:$B$3,2,FALSE),FALSE)</f>
        <v>9358153.0324143786</v>
      </c>
      <c r="BF10" s="126">
        <f>VLOOKUP($A10,Tabla64[#All],VLOOKUP(Resultados!$B$1,Años!$A$2:$B$3,2,FALSE),FALSE)</f>
        <v>17368.339999999997</v>
      </c>
      <c r="BG10" s="126">
        <f>VLOOKUP($A10,Tabla65[#All],VLOOKUP(Resultados!$B$1,Años!$A$2:$B$3,2,FALSE),FALSE)</f>
        <v>113649</v>
      </c>
    </row>
    <row r="11" spans="1:59" x14ac:dyDescent="0.3">
      <c r="A11" s="125" t="s">
        <v>180</v>
      </c>
      <c r="B11" s="126">
        <f>VLOOKUP($A11,Tabla1[#All],VLOOKUP(Resultados!$B$1,Años!$A$2:$B$3,2,FALSE),FALSE)</f>
        <v>0</v>
      </c>
      <c r="C11" s="126">
        <f>VLOOKUP($A11,Tabla2[#All],VLOOKUP(Resultados!$B$1,Años!$A$2:$B$3,2,FALSE),FALSE)</f>
        <v>0</v>
      </c>
      <c r="D11" s="126">
        <f>VLOOKUP($A11,Tabla5[#All],VLOOKUP(Resultados!$B$1,Años!$A$2:$B$3,2,FALSE),FALSE)</f>
        <v>0</v>
      </c>
      <c r="E11" s="126">
        <f>VLOOKUP($A11,Tabla3[#All],VLOOKUP(Resultados!$B$1,Años!$A$2:$B$3,2,FALSE),FALSE)</f>
        <v>0.12275719979785166</v>
      </c>
      <c r="F11" s="126">
        <f>VLOOKUP($A11,Tabla4[#All],VLOOKUP(Resultados!$B$1,Años!$A$2:$B$3,2,FALSE),FALSE)</f>
        <v>4.4030664686835041E-3</v>
      </c>
      <c r="G11" s="126">
        <f>VLOOKUP($A11,Tabla6[#All],VLOOKUP(Resultados!$B$1,Años!$A$2:$B$3,2,FALSE),FALSE)</f>
        <v>0.88394150968251872</v>
      </c>
      <c r="H11" s="126">
        <f>VLOOKUP($A11,Tabla9[#All],VLOOKUP(Resultados!$B$1,Años!$A$2:$B$3,2,FALSE),FALSE)</f>
        <v>0.21066823676658647</v>
      </c>
      <c r="I11" s="126">
        <f>VLOOKUP($A11,Tabla10[#All],VLOOKUP(Resultados!$B$1,Años!$A$2:$B$3,2,FALSE),FALSE)</f>
        <v>0.15324931708100911</v>
      </c>
      <c r="J11" s="126">
        <f>VLOOKUP($A11,Tabla118[#All],VLOOKUP(Resultados!$B$1,Años!$A$2:$B$3,2,FALSE),FALSE)</f>
        <v>4.1564792218888917E-2</v>
      </c>
      <c r="K11" s="126">
        <f>VLOOKUP($A11,Tabla11813[#All],VLOOKUP(Resultados!$B$1,Años!$A$2:$B$3,2,FALSE),FALSE)</f>
        <v>69</v>
      </c>
      <c r="L11" s="126">
        <f>VLOOKUP($A11,Tabla13[#All],VLOOKUP(Resultados!$B$1,Años!$A$2:$B$3,2,FALSE),FALSE)</f>
        <v>5.95</v>
      </c>
      <c r="M11" s="126">
        <f>VLOOKUP($A11,Tabla11[#All],VLOOKUP(Resultados!$B$1,Años!$A$2:$B$3,2,FALSE),FALSE)</f>
        <v>4.9000000000000004</v>
      </c>
      <c r="N11" s="126">
        <f>VLOOKUP($A11,Tabla16[#All],VLOOKUP(Resultados!$B$1,Años!$A$2:$B$3,2,FALSE),FALSE)</f>
        <v>3.2</v>
      </c>
      <c r="O11" s="126">
        <f>VLOOKUP($A11,Tabla17[#All],VLOOKUP(Resultados!$B$1,Años!$A$2:$B$3,2,FALSE),FALSE)</f>
        <v>0.8</v>
      </c>
      <c r="P11" s="126">
        <f>VLOOKUP($A11,Tabla18[#All],VLOOKUP(Resultados!$B$1,Años!$A$2:$B$3,2,FALSE),FALSE)</f>
        <v>3.8</v>
      </c>
      <c r="Q11" s="126">
        <f>VLOOKUP($A11,Tabla19[#All],VLOOKUP(Resultados!$B$1,Años!$A$2:$B$3,2,FALSE),FALSE)</f>
        <v>0.9</v>
      </c>
      <c r="R11" s="126">
        <f>VLOOKUP($A11,Tabla20[#All],VLOOKUP(Resultados!$B$1,Años!$A$2:$B$3,2,FALSE),FALSE)</f>
        <v>0.5</v>
      </c>
      <c r="S11" s="126">
        <f>VLOOKUP($A11,Tabla15[#All],VLOOKUP(Resultados!$B$1,Años!$A$2:$B$3,2,FALSE),FALSE)</f>
        <v>3</v>
      </c>
      <c r="T11" s="126">
        <f>VLOOKUP($A11,Tabla1555[#All],VLOOKUP(Resultados!$B$1,Años!$A$2:$B$3,2,FALSE),FALSE)</f>
        <v>2.8</v>
      </c>
      <c r="U11" s="126">
        <f>VLOOKUP($A11,Tabla21[#All],VLOOKUP(Resultados!$B$1,Años!$A$2:$B$3,2,FALSE),FALSE)</f>
        <v>3.6</v>
      </c>
      <c r="V11" s="126">
        <f>VLOOKUP($A11,Tabla22[#All],VLOOKUP(Resultados!$B$1,Años!$A$2:$B$3,2,FALSE),FALSE)</f>
        <v>2.8</v>
      </c>
      <c r="W11" s="126">
        <f>VLOOKUP($A11,Tabla23[#All],VLOOKUP(Resultados!$B$1,Años!$A$2:$B$3,2,FALSE),FALSE)</f>
        <v>3.1</v>
      </c>
      <c r="X11" s="126">
        <f>VLOOKUP($A11,Tabla24[#All],VLOOKUP(Resultados!$B$1,Años!$A$2:$B$3,2,FALSE),FALSE)</f>
        <v>3.5</v>
      </c>
      <c r="Y11" s="126">
        <f>VLOOKUP($A11,Tabla25[#All],VLOOKUP(Resultados!$B$1,Años!$A$2:$B$3,2,FALSE),FALSE)</f>
        <v>4.4858659328152375E-2</v>
      </c>
      <c r="Z11" s="126">
        <f>VLOOKUP($A11,Tabla26[#All],VLOOKUP(Resultados!$B$1,Años!$A$2:$B$3,2,FALSE),FALSE)</f>
        <v>0.52546918072971871</v>
      </c>
      <c r="AA11" s="126">
        <f>VLOOKUP($A11,Tabla27[#All],VLOOKUP(Resultados!$B$1,Años!$A$2:$B$3,2,FALSE),FALSE)</f>
        <v>0.24316686474226062</v>
      </c>
      <c r="AB11" s="126">
        <f>VLOOKUP($A11,Tabla28[#All],VLOOKUP(Resultados!$B$1,Años!$A$2:$B$3,2,FALSE),FALSE)</f>
        <v>5.3785757214474109E-2</v>
      </c>
      <c r="AC11" s="126">
        <f>VLOOKUP($A11,Tabla29[#All],VLOOKUP(Resultados!$B$1,Años!$A$2:$B$3,2,FALSE),FALSE)</f>
        <v>4.9934064096232696E-2</v>
      </c>
      <c r="AD11" s="126">
        <f>VLOOKUP($A11,Tabla30[#All],VLOOKUP(Resultados!$B$1,Años!$A$2:$B$3,2,FALSE),FALSE)</f>
        <v>0.53495492964960045</v>
      </c>
      <c r="AE11" s="126">
        <f>VLOOKUP($A11,Tabla31[#All],VLOOKUP(Resultados!$B$1,Años!$A$2:$B$3,2,FALSE),FALSE)</f>
        <v>0.61865221997791264</v>
      </c>
      <c r="AF11" s="126">
        <f>VLOOKUP($A11,Tabla32[#All],VLOOKUP(Resultados!$B$1,Años!$A$2:$B$3,2,FALSE),FALSE)</f>
        <v>1.8700000000000001E-2</v>
      </c>
      <c r="AG11" s="126">
        <f>VLOOKUP($A11,Tabla33[#All],VLOOKUP(Resultados!$B$1,Años!$A$2:$B$3,2,FALSE),FALSE)</f>
        <v>0.42204926785248853</v>
      </c>
      <c r="AH11" s="126">
        <f>VLOOKUP($A11,Tabla34[#All],VLOOKUP(Resultados!$B$1,Años!$A$2:$B$3,2,FALSE),FALSE)</f>
        <v>319.88122383772418</v>
      </c>
      <c r="AI11" s="126">
        <f>VLOOKUP($A11,Tabla36[#All],VLOOKUP(Resultados!$B$1,Años!$A$2:$B$3,2,FALSE),FALSE)</f>
        <v>0.28000000000000003</v>
      </c>
      <c r="AJ11" s="126">
        <f>VLOOKUP($A11,Tabla37[#All],VLOOKUP(Resultados!$B$1,Años!$A$2:$B$3,2,FALSE),FALSE)</f>
        <v>0.151</v>
      </c>
      <c r="AK11" s="126">
        <f>VLOOKUP($A11,Tabla38[#All],VLOOKUP(Resultados!$B$1,Años!$A$2:$B$3,2,FALSE),FALSE)</f>
        <v>0.99602228412592897</v>
      </c>
      <c r="AL11" s="126">
        <f>VLOOKUP($A11,Tabla39[#All],VLOOKUP(Resultados!$B$1,Años!$A$2:$B$3,2,FALSE),FALSE)</f>
        <v>587.62464096305962</v>
      </c>
      <c r="AM11" s="126">
        <f>VLOOKUP($A11,Tabla40[#All],VLOOKUP(Resultados!$B$1,Años!$A$2:$B$3,2,FALSE),FALSE)</f>
        <v>0.69471063998382465</v>
      </c>
      <c r="AN11" s="126">
        <f>VLOOKUP($A11,Tabla41[#All],VLOOKUP(Resultados!$B$1,Años!$A$2:$B$3,2,FALSE),FALSE)</f>
        <v>0.95599023845049513</v>
      </c>
      <c r="AO11" s="126">
        <f>VLOOKUP($A11,Tabla42[#All],VLOOKUP(Resultados!$B$1,Años!$A$2:$B$3,2,FALSE),FALSE)</f>
        <v>2.4209439518029712E-2</v>
      </c>
      <c r="AP11" s="126">
        <f>VLOOKUP($A11,Tabla43[#All],VLOOKUP(Resultados!$B$1,Años!$A$2:$B$3,2,FALSE),FALSE)</f>
        <v>0.68382208262909083</v>
      </c>
      <c r="AQ11" s="126">
        <f>VLOOKUP($A11,Tabla44[#All],VLOOKUP(Resultados!$B$1,Años!$A$2:$B$3,2,FALSE),FALSE)</f>
        <v>0.24888995963123473</v>
      </c>
      <c r="AR11" s="126">
        <f>VLOOKUP($A11,Tabla45[#All],VLOOKUP(Resultados!$B$1,Años!$A$2:$B$3,2,FALSE),FALSE)</f>
        <v>0.6</v>
      </c>
      <c r="AS11" s="126">
        <f>VLOOKUP($A11,Tabla47[#All],VLOOKUP(Resultados!$B$1,Años!$A$2:$B$3,2,FALSE),FALSE)</f>
        <v>1.100520775093374E-2</v>
      </c>
      <c r="AT11" s="126">
        <f>VLOOKUP($A11,Tabla49[#All],VLOOKUP(Resultados!$B$1,Años!$A$2:$B$3,2,FALSE),FALSE)</f>
        <v>0.7</v>
      </c>
      <c r="AU11" s="126">
        <f>VLOOKUP($A11,Tabla51[#All],VLOOKUP(Resultados!$B$1,Años!$A$2:$B$3,2,FALSE),FALSE)</f>
        <v>2.3929536130728013</v>
      </c>
      <c r="AV11" s="126">
        <f>VLOOKUP($A11,Tabla52[#All],VLOOKUP(Resultados!$B$1,Años!$A$2:$B$3,2,FALSE),FALSE)</f>
        <v>294.81188513056912</v>
      </c>
      <c r="AW11" s="204">
        <f>VLOOKUP($A11,Tabla8[#All],VLOOKUP(Resultados!$B$1,Años!$A$2:$B$3,2,FALSE),FALSE)</f>
        <v>3716372870.2857141</v>
      </c>
      <c r="AX11" s="126">
        <f>VLOOKUP($A11,Tabla55[#All],VLOOKUP(Resultados!$B$1,Años!$A$2:$B$3,2,FALSE),FALSE)</f>
        <v>5.6858079390936247</v>
      </c>
      <c r="AY11" s="126">
        <f>VLOOKUP($A11,Tabla56[#All],VLOOKUP(Resultados!$B$1,Años!$A$2:$B$3,2,FALSE),FALSE)</f>
        <v>6.63344259560923</v>
      </c>
      <c r="AZ11" s="126">
        <f>VLOOKUP($A11,Tabla57[#All],VLOOKUP(Resultados!$B$1,Años!$A$2:$B$3,2,FALSE),FALSE)</f>
        <v>0</v>
      </c>
      <c r="BA11" s="126">
        <f>VLOOKUP($A11,Tabla58[#All],VLOOKUP(Resultados!$B$1,Años!$A$2:$B$3,2,FALSE),FALSE)</f>
        <v>671.87297146956348</v>
      </c>
      <c r="BB11" s="126">
        <f>VLOOKUP($A11,Tabla60[#All],VLOOKUP(Resultados!$B$1,Años!$A$2:$B$3,2,FALSE),FALSE)</f>
        <v>0.82738818528982983</v>
      </c>
      <c r="BC11" s="126">
        <f>VLOOKUP($A11,Tabla61[#All],VLOOKUP(Resultados!$B$1,Años!$A$2:$B$3,2,FALSE),FALSE)</f>
        <v>-1.6199999999999999E-2</v>
      </c>
      <c r="BD11" s="126">
        <f>VLOOKUP($A11,Tabla62[#All],VLOOKUP(Resultados!$B$1,Años!$A$2:$B$3,2,FALSE),FALSE)</f>
        <v>7.1104551710450182E-5</v>
      </c>
      <c r="BE11" s="126">
        <f>VLOOKUP($A11,Tabla63[#All],VLOOKUP(Resultados!$B$1,Años!$A$2:$B$3,2,FALSE),FALSE)</f>
        <v>15656798.544426998</v>
      </c>
      <c r="BF11" s="126">
        <f>VLOOKUP($A11,Tabla64[#All],VLOOKUP(Resultados!$B$1,Años!$A$2:$B$3,2,FALSE),FALSE)</f>
        <v>504203.22658914723</v>
      </c>
      <c r="BG11" s="126">
        <f>VLOOKUP($A11,Tabla65[#All],VLOOKUP(Resultados!$B$1,Años!$A$2:$B$3,2,FALSE),FALSE)</f>
        <v>167073</v>
      </c>
    </row>
    <row r="12" spans="1:59" x14ac:dyDescent="0.3">
      <c r="A12" s="125" t="s">
        <v>181</v>
      </c>
      <c r="B12" s="126">
        <f>VLOOKUP($A12,Tabla1[#All],VLOOKUP(Resultados!$B$1,Años!$A$2:$B$3,2,FALSE),FALSE)</f>
        <v>286558.21281609341</v>
      </c>
      <c r="C12" s="126">
        <f>VLOOKUP($A12,Tabla2[#All],VLOOKUP(Resultados!$B$1,Años!$A$2:$B$3,2,FALSE),FALSE)</f>
        <v>1295360.764303379</v>
      </c>
      <c r="D12" s="126">
        <f>VLOOKUP($A12,Tabla5[#All],VLOOKUP(Resultados!$B$1,Años!$A$2:$B$3,2,FALSE),FALSE)</f>
        <v>9.2135551885192974E-3</v>
      </c>
      <c r="E12" s="126">
        <f>VLOOKUP($A12,Tabla3[#All],VLOOKUP(Resultados!$B$1,Años!$A$2:$B$3,2,FALSE),FALSE)</f>
        <v>0.11575705297303733</v>
      </c>
      <c r="F12" s="126">
        <f>VLOOKUP($A12,Tabla4[#All],VLOOKUP(Resultados!$B$1,Años!$A$2:$B$3,2,FALSE),FALSE)</f>
        <v>0</v>
      </c>
      <c r="G12" s="126">
        <f>VLOOKUP($A12,Tabla6[#All],VLOOKUP(Resultados!$B$1,Años!$A$2:$B$3,2,FALSE),FALSE)</f>
        <v>0.8803137040330119</v>
      </c>
      <c r="H12" s="126">
        <f>VLOOKUP($A12,Tabla9[#All],VLOOKUP(Resultados!$B$1,Años!$A$2:$B$3,2,FALSE),FALSE)</f>
        <v>0.38321669507598494</v>
      </c>
      <c r="I12" s="126">
        <f>VLOOKUP($A12,Tabla10[#All],VLOOKUP(Resultados!$B$1,Años!$A$2:$B$3,2,FALSE),FALSE)</f>
        <v>0.39785533558584324</v>
      </c>
      <c r="J12" s="126">
        <f>VLOOKUP($A12,Tabla118[#All],VLOOKUP(Resultados!$B$1,Años!$A$2:$B$3,2,FALSE),FALSE)</f>
        <v>0.12495108892431088</v>
      </c>
      <c r="K12" s="126">
        <f>VLOOKUP($A12,Tabla11813[#All],VLOOKUP(Resultados!$B$1,Años!$A$2:$B$3,2,FALSE),FALSE)</f>
        <v>314</v>
      </c>
      <c r="L12" s="126">
        <f>VLOOKUP($A12,Tabla13[#All],VLOOKUP(Resultados!$B$1,Años!$A$2:$B$3,2,FALSE),FALSE)</f>
        <v>4.8900000000000006</v>
      </c>
      <c r="M12" s="126">
        <f>VLOOKUP($A12,Tabla11[#All],VLOOKUP(Resultados!$B$1,Años!$A$2:$B$3,2,FALSE),FALSE)</f>
        <v>4</v>
      </c>
      <c r="N12" s="126">
        <f>VLOOKUP($A12,Tabla16[#All],VLOOKUP(Resultados!$B$1,Años!$A$2:$B$3,2,FALSE),FALSE)</f>
        <v>4.0857142857142854</v>
      </c>
      <c r="O12" s="126">
        <f>VLOOKUP($A12,Tabla17[#All],VLOOKUP(Resultados!$B$1,Años!$A$2:$B$3,2,FALSE),FALSE)</f>
        <v>0.34285714285714286</v>
      </c>
      <c r="P12" s="126">
        <f>VLOOKUP($A12,Tabla18[#All],VLOOKUP(Resultados!$B$1,Años!$A$2:$B$3,2,FALSE),FALSE)</f>
        <v>3.4285714285714284</v>
      </c>
      <c r="Q12" s="126">
        <f>VLOOKUP($A12,Tabla19[#All],VLOOKUP(Resultados!$B$1,Años!$A$2:$B$3,2,FALSE),FALSE)</f>
        <v>0.42857142857142855</v>
      </c>
      <c r="R12" s="126">
        <f>VLOOKUP($A12,Tabla20[#All],VLOOKUP(Resultados!$B$1,Años!$A$2:$B$3,2,FALSE),FALSE)</f>
        <v>0.4</v>
      </c>
      <c r="S12" s="126">
        <f>VLOOKUP($A12,Tabla15[#All],VLOOKUP(Resultados!$B$1,Años!$A$2:$B$3,2,FALSE),FALSE)</f>
        <v>3.0285714285714285</v>
      </c>
      <c r="T12" s="126">
        <f>VLOOKUP($A12,Tabla1555[#All],VLOOKUP(Resultados!$B$1,Años!$A$2:$B$3,2,FALSE),FALSE)</f>
        <v>3.0285714285714285</v>
      </c>
      <c r="U12" s="126">
        <f>VLOOKUP($A12,Tabla21[#All],VLOOKUP(Resultados!$B$1,Años!$A$2:$B$3,2,FALSE),FALSE)</f>
        <v>4.0857142857142854</v>
      </c>
      <c r="V12" s="126">
        <f>VLOOKUP($A12,Tabla22[#All],VLOOKUP(Resultados!$B$1,Años!$A$2:$B$3,2,FALSE),FALSE)</f>
        <v>3.2285714285714286</v>
      </c>
      <c r="W12" s="126">
        <f>VLOOKUP($A12,Tabla23[#All],VLOOKUP(Resultados!$B$1,Años!$A$2:$B$3,2,FALSE),FALSE)</f>
        <v>3.2571428571428571</v>
      </c>
      <c r="X12" s="126">
        <f>VLOOKUP($A12,Tabla24[#All],VLOOKUP(Resultados!$B$1,Años!$A$2:$B$3,2,FALSE),FALSE)</f>
        <v>3.5714285714285716</v>
      </c>
      <c r="Y12" s="126">
        <f>VLOOKUP($A12,Tabla25[#All],VLOOKUP(Resultados!$B$1,Años!$A$2:$B$3,2,FALSE),FALSE)</f>
        <v>5.5322978349350106E-2</v>
      </c>
      <c r="Z12" s="126">
        <f>VLOOKUP($A12,Tabla26[#All],VLOOKUP(Resultados!$B$1,Años!$A$2:$B$3,2,FALSE),FALSE)</f>
        <v>0.44789706092168957</v>
      </c>
      <c r="AA12" s="126">
        <f>VLOOKUP($A12,Tabla27[#All],VLOOKUP(Resultados!$B$1,Años!$A$2:$B$3,2,FALSE),FALSE)</f>
        <v>0.41886117244212073</v>
      </c>
      <c r="AB12" s="126">
        <f>VLOOKUP($A12,Tabla28[#All],VLOOKUP(Resultados!$B$1,Años!$A$2:$B$3,2,FALSE),FALSE)</f>
        <v>7.5237935436474765E-2</v>
      </c>
      <c r="AC12" s="126">
        <f>VLOOKUP($A12,Tabla29[#All],VLOOKUP(Resultados!$B$1,Años!$A$2:$B$3,2,FALSE),FALSE)</f>
        <v>0.22788290669249536</v>
      </c>
      <c r="AD12" s="126">
        <f>VLOOKUP($A12,Tabla30[#All],VLOOKUP(Resultados!$B$1,Años!$A$2:$B$3,2,FALSE),FALSE)</f>
        <v>0.64091399194125542</v>
      </c>
      <c r="AE12" s="126">
        <f>VLOOKUP($A12,Tabla31[#All],VLOOKUP(Resultados!$B$1,Años!$A$2:$B$3,2,FALSE),FALSE)</f>
        <v>0.34561298673187663</v>
      </c>
      <c r="AF12" s="126">
        <f>VLOOKUP($A12,Tabla32[#All],VLOOKUP(Resultados!$B$1,Años!$A$2:$B$3,2,FALSE),FALSE)</f>
        <v>3.1300000000000001E-2</v>
      </c>
      <c r="AG12" s="126">
        <f>VLOOKUP($A12,Tabla33[#All],VLOOKUP(Resultados!$B$1,Años!$A$2:$B$3,2,FALSE),FALSE)</f>
        <v>0.872</v>
      </c>
      <c r="AH12" s="126">
        <f>VLOOKUP($A12,Tabla34[#All],VLOOKUP(Resultados!$B$1,Años!$A$2:$B$3,2,FALSE),FALSE)</f>
        <v>621.35892869952795</v>
      </c>
      <c r="AI12" s="126">
        <f>VLOOKUP($A12,Tabla36[#All],VLOOKUP(Resultados!$B$1,Años!$A$2:$B$3,2,FALSE),FALSE)</f>
        <v>1</v>
      </c>
      <c r="AJ12" s="126">
        <f>VLOOKUP($A12,Tabla37[#All],VLOOKUP(Resultados!$B$1,Años!$A$2:$B$3,2,FALSE),FALSE)</f>
        <v>0.28499999999999998</v>
      </c>
      <c r="AK12" s="126">
        <f>VLOOKUP($A12,Tabla38[#All],VLOOKUP(Resultados!$B$1,Años!$A$2:$B$3,2,FALSE),FALSE)</f>
        <v>0.99484326949074797</v>
      </c>
      <c r="AL12" s="126">
        <f>VLOOKUP($A12,Tabla39[#All],VLOOKUP(Resultados!$B$1,Años!$A$2:$B$3,2,FALSE),FALSE)</f>
        <v>543.99406369442715</v>
      </c>
      <c r="AM12" s="126">
        <f>VLOOKUP($A12,Tabla40[#All],VLOOKUP(Resultados!$B$1,Años!$A$2:$B$3,2,FALSE),FALSE)</f>
        <v>0.91710914069914151</v>
      </c>
      <c r="AN12" s="126">
        <f>VLOOKUP($A12,Tabla41[#All],VLOOKUP(Resultados!$B$1,Años!$A$2:$B$3,2,FALSE),FALSE)</f>
        <v>0.99595991645920401</v>
      </c>
      <c r="AO12" s="126">
        <f>VLOOKUP($A12,Tabla42[#All],VLOOKUP(Resultados!$B$1,Años!$A$2:$B$3,2,FALSE),FALSE)</f>
        <v>6.7341896705823356E-2</v>
      </c>
      <c r="AP12" s="126">
        <f>VLOOKUP($A12,Tabla43[#All],VLOOKUP(Resultados!$B$1,Años!$A$2:$B$3,2,FALSE),FALSE)</f>
        <v>0.77643871249722041</v>
      </c>
      <c r="AQ12" s="126">
        <f>VLOOKUP($A12,Tabla44[#All],VLOOKUP(Resultados!$B$1,Años!$A$2:$B$3,2,FALSE),FALSE)</f>
        <v>0.28727659760527602</v>
      </c>
      <c r="AR12" s="126">
        <f>VLOOKUP($A12,Tabla45[#All],VLOOKUP(Resultados!$B$1,Años!$A$2:$B$3,2,FALSE),FALSE)</f>
        <v>0.82857142857142863</v>
      </c>
      <c r="AS12" s="126">
        <f>VLOOKUP($A12,Tabla47[#All],VLOOKUP(Resultados!$B$1,Años!$A$2:$B$3,2,FALSE),FALSE)</f>
        <v>3.2766581657298607E-2</v>
      </c>
      <c r="AT12" s="126">
        <f>VLOOKUP($A12,Tabla49[#All],VLOOKUP(Resultados!$B$1,Años!$A$2:$B$3,2,FALSE),FALSE)</f>
        <v>0.77142857142857146</v>
      </c>
      <c r="AU12" s="126">
        <f>VLOOKUP($A12,Tabla51[#All],VLOOKUP(Resultados!$B$1,Años!$A$2:$B$3,2,FALSE),FALSE)</f>
        <v>8.6621697897048708</v>
      </c>
      <c r="AV12" s="126">
        <f>VLOOKUP($A12,Tabla52[#All],VLOOKUP(Resultados!$B$1,Años!$A$2:$B$3,2,FALSE),FALSE)</f>
        <v>835.98829260758748</v>
      </c>
      <c r="AW12" s="204">
        <f>VLOOKUP($A12,Tabla8[#All],VLOOKUP(Resultados!$B$1,Años!$A$2:$B$3,2,FALSE),FALSE)</f>
        <v>2602163354.9384904</v>
      </c>
      <c r="AX12" s="126">
        <f>VLOOKUP($A12,Tabla55[#All],VLOOKUP(Resultados!$B$1,Años!$A$2:$B$3,2,FALSE),FALSE)</f>
        <v>29.592978926637361</v>
      </c>
      <c r="AY12" s="126">
        <f>VLOOKUP($A12,Tabla56[#All],VLOOKUP(Resultados!$B$1,Años!$A$2:$B$3,2,FALSE),FALSE)</f>
        <v>22.637364221658494</v>
      </c>
      <c r="AZ12" s="126">
        <f>VLOOKUP($A12,Tabla57[#All],VLOOKUP(Resultados!$B$1,Años!$A$2:$B$3,2,FALSE),FALSE)</f>
        <v>15.808215238588334</v>
      </c>
      <c r="BA12" s="126">
        <f>VLOOKUP($A12,Tabla58[#All],VLOOKUP(Resultados!$B$1,Años!$A$2:$B$3,2,FALSE),FALSE)</f>
        <v>3572.9095753647812</v>
      </c>
      <c r="BB12" s="126">
        <f>VLOOKUP($A12,Tabla60[#All],VLOOKUP(Resultados!$B$1,Años!$A$2:$B$3,2,FALSE),FALSE)</f>
        <v>0.86664794238799137</v>
      </c>
      <c r="BC12" s="126">
        <f>VLOOKUP($A12,Tabla61[#All],VLOOKUP(Resultados!$B$1,Años!$A$2:$B$3,2,FALSE),FALSE)</f>
        <v>-1.6299999999999999E-2</v>
      </c>
      <c r="BD12" s="126">
        <f>VLOOKUP($A12,Tabla62[#All],VLOOKUP(Resultados!$B$1,Años!$A$2:$B$3,2,FALSE),FALSE)</f>
        <v>4.0196024699570615E-5</v>
      </c>
      <c r="BE12" s="126">
        <f>VLOOKUP($A12,Tabla63[#All],VLOOKUP(Resultados!$B$1,Años!$A$2:$B$3,2,FALSE),FALSE)</f>
        <v>23746995.606150877</v>
      </c>
      <c r="BF12" s="126">
        <f>VLOOKUP($A12,Tabla64[#All],VLOOKUP(Resultados!$B$1,Años!$A$2:$B$3,2,FALSE),FALSE)</f>
        <v>1171914.7964854734</v>
      </c>
      <c r="BG12" s="126">
        <f>VLOOKUP($A12,Tabla65[#All],VLOOKUP(Resultados!$B$1,Años!$A$2:$B$3,2,FALSE),FALSE)</f>
        <v>698745</v>
      </c>
    </row>
    <row r="13" spans="1:59" x14ac:dyDescent="0.3">
      <c r="A13" s="125" t="s">
        <v>182</v>
      </c>
      <c r="B13" s="126">
        <f>VLOOKUP($A13,Tabla1[#All],VLOOKUP(Resultados!$B$1,Años!$A$2:$B$3,2,FALSE),FALSE)</f>
        <v>0</v>
      </c>
      <c r="C13" s="126">
        <f>VLOOKUP($A13,Tabla2[#All],VLOOKUP(Resultados!$B$1,Años!$A$2:$B$3,2,FALSE),FALSE)</f>
        <v>0</v>
      </c>
      <c r="D13" s="126">
        <f>VLOOKUP($A13,Tabla5[#All],VLOOKUP(Resultados!$B$1,Años!$A$2:$B$3,2,FALSE),FALSE)</f>
        <v>0</v>
      </c>
      <c r="E13" s="126">
        <f>VLOOKUP($A13,Tabla3[#All],VLOOKUP(Resultados!$B$1,Años!$A$2:$B$3,2,FALSE),FALSE)</f>
        <v>0.15514436750443808</v>
      </c>
      <c r="F13" s="126">
        <f>VLOOKUP($A13,Tabla4[#All],VLOOKUP(Resultados!$B$1,Años!$A$2:$B$3,2,FALSE),FALSE)</f>
        <v>0</v>
      </c>
      <c r="G13" s="126">
        <f>VLOOKUP($A13,Tabla6[#All],VLOOKUP(Resultados!$B$1,Años!$A$2:$B$3,2,FALSE),FALSE)</f>
        <v>0.85049627791563276</v>
      </c>
      <c r="H13" s="126">
        <f>VLOOKUP($A13,Tabla9[#All],VLOOKUP(Resultados!$B$1,Años!$A$2:$B$3,2,FALSE),FALSE)</f>
        <v>0.28814941093976787</v>
      </c>
      <c r="I13" s="126">
        <f>VLOOKUP($A13,Tabla10[#All],VLOOKUP(Resultados!$B$1,Años!$A$2:$B$3,2,FALSE),FALSE)</f>
        <v>0.27275467592047992</v>
      </c>
      <c r="J13" s="126">
        <f>VLOOKUP($A13,Tabla118[#All],VLOOKUP(Resultados!$B$1,Años!$A$2:$B$3,2,FALSE),FALSE)</f>
        <v>3.0199386695043084E-2</v>
      </c>
      <c r="K13" s="126">
        <f>VLOOKUP($A13,Tabla11813[#All],VLOOKUP(Resultados!$B$1,Años!$A$2:$B$3,2,FALSE),FALSE)</f>
        <v>134</v>
      </c>
      <c r="L13" s="126">
        <f>VLOOKUP($A13,Tabla13[#All],VLOOKUP(Resultados!$B$1,Años!$A$2:$B$3,2,FALSE),FALSE)</f>
        <v>4.2316666666666674</v>
      </c>
      <c r="M13" s="126">
        <f>VLOOKUP($A13,Tabla11[#All],VLOOKUP(Resultados!$B$1,Años!$A$2:$B$3,2,FALSE),FALSE)</f>
        <v>3.9666666666666668</v>
      </c>
      <c r="N13" s="126">
        <f>VLOOKUP($A13,Tabla16[#All],VLOOKUP(Resultados!$B$1,Años!$A$2:$B$3,2,FALSE),FALSE)</f>
        <v>3.5</v>
      </c>
      <c r="O13" s="126">
        <f>VLOOKUP($A13,Tabla17[#All],VLOOKUP(Resultados!$B$1,Años!$A$2:$B$3,2,FALSE),FALSE)</f>
        <v>0.36666666666666664</v>
      </c>
      <c r="P13" s="126">
        <f>VLOOKUP($A13,Tabla18[#All],VLOOKUP(Resultados!$B$1,Años!$A$2:$B$3,2,FALSE),FALSE)</f>
        <v>3.3666666666666667</v>
      </c>
      <c r="Q13" s="126">
        <f>VLOOKUP($A13,Tabla19[#All],VLOOKUP(Resultados!$B$1,Años!$A$2:$B$3,2,FALSE),FALSE)</f>
        <v>0.43333333333333335</v>
      </c>
      <c r="R13" s="126">
        <f>VLOOKUP($A13,Tabla20[#All],VLOOKUP(Resultados!$B$1,Años!$A$2:$B$3,2,FALSE),FALSE)</f>
        <v>0.23333333333333334</v>
      </c>
      <c r="S13" s="126">
        <f>VLOOKUP($A13,Tabla15[#All],VLOOKUP(Resultados!$B$1,Años!$A$2:$B$3,2,FALSE),FALSE)</f>
        <v>3.4</v>
      </c>
      <c r="T13" s="126">
        <f>VLOOKUP($A13,Tabla1555[#All],VLOOKUP(Resultados!$B$1,Años!$A$2:$B$3,2,FALSE),FALSE)</f>
        <v>2.7</v>
      </c>
      <c r="U13" s="126">
        <f>VLOOKUP($A13,Tabla21[#All],VLOOKUP(Resultados!$B$1,Años!$A$2:$B$3,2,FALSE),FALSE)</f>
        <v>3.3666666666666667</v>
      </c>
      <c r="V13" s="126">
        <f>VLOOKUP($A13,Tabla22[#All],VLOOKUP(Resultados!$B$1,Años!$A$2:$B$3,2,FALSE),FALSE)</f>
        <v>2.9</v>
      </c>
      <c r="W13" s="126">
        <f>VLOOKUP($A13,Tabla23[#All],VLOOKUP(Resultados!$B$1,Años!$A$2:$B$3,2,FALSE),FALSE)</f>
        <v>3.0333333333333332</v>
      </c>
      <c r="X13" s="126">
        <f>VLOOKUP($A13,Tabla24[#All],VLOOKUP(Resultados!$B$1,Años!$A$2:$B$3,2,FALSE),FALSE)</f>
        <v>3.5333333333333332</v>
      </c>
      <c r="Y13" s="126">
        <f>VLOOKUP($A13,Tabla25[#All],VLOOKUP(Resultados!$B$1,Años!$A$2:$B$3,2,FALSE),FALSE)</f>
        <v>4.9129645152120323E-2</v>
      </c>
      <c r="Z13" s="126">
        <f>VLOOKUP($A13,Tabla26[#All],VLOOKUP(Resultados!$B$1,Años!$A$2:$B$3,2,FALSE),FALSE)</f>
        <v>0.43629405154371731</v>
      </c>
      <c r="AA13" s="126">
        <f>VLOOKUP($A13,Tabla27[#All],VLOOKUP(Resultados!$B$1,Años!$A$2:$B$3,2,FALSE),FALSE)</f>
        <v>0.44441243476499681</v>
      </c>
      <c r="AB13" s="126">
        <f>VLOOKUP($A13,Tabla28[#All],VLOOKUP(Resultados!$B$1,Años!$A$2:$B$3,2,FALSE),FALSE)</f>
        <v>0.11902697323207397</v>
      </c>
      <c r="AC13" s="126">
        <f>VLOOKUP($A13,Tabla29[#All],VLOOKUP(Resultados!$B$1,Años!$A$2:$B$3,2,FALSE),FALSE)</f>
        <v>0.19014831134844679</v>
      </c>
      <c r="AD13" s="126">
        <f>VLOOKUP($A13,Tabla30[#All],VLOOKUP(Resultados!$B$1,Años!$A$2:$B$3,2,FALSE),FALSE)</f>
        <v>0.49231934016833362</v>
      </c>
      <c r="AE13" s="126">
        <f>VLOOKUP($A13,Tabla31[#All],VLOOKUP(Resultados!$B$1,Años!$A$2:$B$3,2,FALSE),FALSE)</f>
        <v>0.48851388685450153</v>
      </c>
      <c r="AF13" s="126">
        <f>VLOOKUP($A13,Tabla32[#All],VLOOKUP(Resultados!$B$1,Años!$A$2:$B$3,2,FALSE),FALSE)</f>
        <v>2.46E-2</v>
      </c>
      <c r="AG13" s="126">
        <f>VLOOKUP($A13,Tabla33[#All],VLOOKUP(Resultados!$B$1,Años!$A$2:$B$3,2,FALSE),FALSE)</f>
        <v>0.92886300960321433</v>
      </c>
      <c r="AH13" s="126">
        <f>VLOOKUP($A13,Tabla34[#All],VLOOKUP(Resultados!$B$1,Años!$A$2:$B$3,2,FALSE),FALSE)</f>
        <v>436.15208964791668</v>
      </c>
      <c r="AI13" s="126">
        <f>VLOOKUP($A13,Tabla36[#All],VLOOKUP(Resultados!$B$1,Años!$A$2:$B$3,2,FALSE),FALSE)</f>
        <v>0.21</v>
      </c>
      <c r="AJ13" s="126">
        <f>VLOOKUP($A13,Tabla37[#All],VLOOKUP(Resultados!$B$1,Años!$A$2:$B$3,2,FALSE),FALSE)</f>
        <v>0.28699999999999998</v>
      </c>
      <c r="AK13" s="126">
        <f>VLOOKUP($A13,Tabla38[#All],VLOOKUP(Resultados!$B$1,Años!$A$2:$B$3,2,FALSE),FALSE)</f>
        <v>0.99802867298338493</v>
      </c>
      <c r="AL13" s="126">
        <f>VLOOKUP($A13,Tabla39[#All],VLOOKUP(Resultados!$B$1,Años!$A$2:$B$3,2,FALSE),FALSE)</f>
        <v>559.44181279770737</v>
      </c>
      <c r="AM13" s="126">
        <f>VLOOKUP($A13,Tabla40[#All],VLOOKUP(Resultados!$B$1,Años!$A$2:$B$3,2,FALSE),FALSE)</f>
        <v>0.90258447090249705</v>
      </c>
      <c r="AN13" s="126">
        <f>VLOOKUP($A13,Tabla41[#All],VLOOKUP(Resultados!$B$1,Años!$A$2:$B$3,2,FALSE),FALSE)</f>
        <v>0.92951894025714343</v>
      </c>
      <c r="AO13" s="126">
        <f>VLOOKUP($A13,Tabla42[#All],VLOOKUP(Resultados!$B$1,Años!$A$2:$B$3,2,FALSE),FALSE)</f>
        <v>6.781883830012285E-2</v>
      </c>
      <c r="AP13" s="126">
        <f>VLOOKUP($A13,Tabla43[#All],VLOOKUP(Resultados!$B$1,Años!$A$2:$B$3,2,FALSE),FALSE)</f>
        <v>0.78869959018129654</v>
      </c>
      <c r="AQ13" s="126">
        <f>VLOOKUP($A13,Tabla44[#All],VLOOKUP(Resultados!$B$1,Años!$A$2:$B$3,2,FALSE),FALSE)</f>
        <v>7.2636038487157772E-2</v>
      </c>
      <c r="AR13" s="126">
        <f>VLOOKUP($A13,Tabla45[#All],VLOOKUP(Resultados!$B$1,Años!$A$2:$B$3,2,FALSE),FALSE)</f>
        <v>0.73333333333333328</v>
      </c>
      <c r="AS13" s="126">
        <f>VLOOKUP($A13,Tabla47[#All],VLOOKUP(Resultados!$B$1,Años!$A$2:$B$3,2,FALSE),FALSE)</f>
        <v>1.2689577964043334E-2</v>
      </c>
      <c r="AT13" s="126">
        <f>VLOOKUP($A13,Tabla49[#All],VLOOKUP(Resultados!$B$1,Años!$A$2:$B$3,2,FALSE),FALSE)</f>
        <v>0.6</v>
      </c>
      <c r="AU13" s="126">
        <f>VLOOKUP($A13,Tabla51[#All],VLOOKUP(Resultados!$B$1,Años!$A$2:$B$3,2,FALSE),FALSE)</f>
        <v>3.7054535011903771</v>
      </c>
      <c r="AV13" s="126">
        <f>VLOOKUP($A13,Tabla52[#All],VLOOKUP(Resultados!$B$1,Años!$A$2:$B$3,2,FALSE),FALSE)</f>
        <v>516.91076341605753</v>
      </c>
      <c r="AW13" s="204">
        <f>VLOOKUP($A13,Tabla8[#All],VLOOKUP(Resultados!$B$1,Años!$A$2:$B$3,2,FALSE),FALSE)</f>
        <v>8800237097.5</v>
      </c>
      <c r="AX13" s="126">
        <f>VLOOKUP($A13,Tabla55[#All],VLOOKUP(Resultados!$B$1,Años!$A$2:$B$3,2,FALSE),FALSE)</f>
        <v>3.6897237503828091</v>
      </c>
      <c r="AY13" s="126">
        <f>VLOOKUP($A13,Tabla56[#All],VLOOKUP(Resultados!$B$1,Años!$A$2:$B$3,2,FALSE),FALSE)</f>
        <v>49.559422291052314</v>
      </c>
      <c r="AZ13" s="126">
        <f>VLOOKUP($A13,Tabla57[#All],VLOOKUP(Resultados!$B$1,Años!$A$2:$B$3,2,FALSE),FALSE)</f>
        <v>5.5345856255742127</v>
      </c>
      <c r="BA13" s="126">
        <f>VLOOKUP($A13,Tabla58[#All],VLOOKUP(Resultados!$B$1,Años!$A$2:$B$3,2,FALSE),FALSE)</f>
        <v>1667.7551351730297</v>
      </c>
      <c r="BB13" s="126">
        <f>VLOOKUP($A13,Tabla60[#All],VLOOKUP(Resultados!$B$1,Años!$A$2:$B$3,2,FALSE),FALSE)</f>
        <v>0.78364223339806194</v>
      </c>
      <c r="BC13" s="126">
        <f>VLOOKUP($A13,Tabla61[#All],VLOOKUP(Resultados!$B$1,Años!$A$2:$B$3,2,FALSE),FALSE)</f>
        <v>-1.1999999999999999E-3</v>
      </c>
      <c r="BD13" s="126">
        <f>VLOOKUP($A13,Tabla62[#All],VLOOKUP(Resultados!$B$1,Años!$A$2:$B$3,2,FALSE),FALSE)</f>
        <v>6.4795079418127448E-5</v>
      </c>
      <c r="BE13" s="126">
        <f>VLOOKUP($A13,Tabla63[#All],VLOOKUP(Resultados!$B$1,Años!$A$2:$B$3,2,FALSE),FALSE)</f>
        <v>24350028.941731218</v>
      </c>
      <c r="BF13" s="126">
        <f>VLOOKUP($A13,Tabla64[#All],VLOOKUP(Resultados!$B$1,Años!$A$2:$B$3,2,FALSE),FALSE)</f>
        <v>0</v>
      </c>
      <c r="BG13" s="126">
        <f>VLOOKUP($A13,Tabla65[#All],VLOOKUP(Resultados!$B$1,Años!$A$2:$B$3,2,FALSE),FALSE)</f>
        <v>126374</v>
      </c>
    </row>
    <row r="14" spans="1:59" x14ac:dyDescent="0.3">
      <c r="A14" s="125" t="s">
        <v>183</v>
      </c>
      <c r="B14" s="126">
        <f>VLOOKUP($A14,Tabla1[#All],VLOOKUP(Resultados!$B$1,Años!$A$2:$B$3,2,FALSE),FALSE)</f>
        <v>0</v>
      </c>
      <c r="C14" s="126">
        <f>VLOOKUP($A14,Tabla2[#All],VLOOKUP(Resultados!$B$1,Años!$A$2:$B$3,2,FALSE),FALSE)</f>
        <v>0</v>
      </c>
      <c r="D14" s="126">
        <f>VLOOKUP($A14,Tabla5[#All],VLOOKUP(Resultados!$B$1,Años!$A$2:$B$3,2,FALSE),FALSE)</f>
        <v>3.5623035323328209E-2</v>
      </c>
      <c r="E14" s="126">
        <f>VLOOKUP($A14,Tabla3[#All],VLOOKUP(Resultados!$B$1,Años!$A$2:$B$3,2,FALSE),FALSE)</f>
        <v>6.9917300629351212E-2</v>
      </c>
      <c r="F14" s="126">
        <f>VLOOKUP($A14,Tabla4[#All],VLOOKUP(Resultados!$B$1,Años!$A$2:$B$3,2,FALSE),FALSE)</f>
        <v>1.5917056658160563E-3</v>
      </c>
      <c r="G14" s="126">
        <f>VLOOKUP($A14,Tabla6[#All],VLOOKUP(Resultados!$B$1,Años!$A$2:$B$3,2,FALSE),FALSE)</f>
        <v>0.90085158150851585</v>
      </c>
      <c r="H14" s="126">
        <f>VLOOKUP($A14,Tabla9[#All],VLOOKUP(Resultados!$B$1,Años!$A$2:$B$3,2,FALSE),FALSE)</f>
        <v>0.2216031276015111</v>
      </c>
      <c r="I14" s="126">
        <f>VLOOKUP($A14,Tabla10[#All],VLOOKUP(Resultados!$B$1,Años!$A$2:$B$3,2,FALSE),FALSE)</f>
        <v>0.26484664899659222</v>
      </c>
      <c r="J14" s="126">
        <f>VLOOKUP($A14,Tabla118[#All],VLOOKUP(Resultados!$B$1,Años!$A$2:$B$3,2,FALSE),FALSE)</f>
        <v>4.0771238307671966E-2</v>
      </c>
      <c r="K14" s="126">
        <f>VLOOKUP($A14,Tabla11813[#All],VLOOKUP(Resultados!$B$1,Años!$A$2:$B$3,2,FALSE),FALSE)</f>
        <v>155</v>
      </c>
      <c r="L14" s="126">
        <f>VLOOKUP($A14,Tabla13[#All],VLOOKUP(Resultados!$B$1,Años!$A$2:$B$3,2,FALSE),FALSE)</f>
        <v>4.7145833333333336</v>
      </c>
      <c r="M14" s="126">
        <f>VLOOKUP($A14,Tabla11[#All],VLOOKUP(Resultados!$B$1,Años!$A$2:$B$3,2,FALSE),FALSE)</f>
        <v>4.3055555555555554</v>
      </c>
      <c r="N14" s="126">
        <f>VLOOKUP($A14,Tabla16[#All],VLOOKUP(Resultados!$B$1,Años!$A$2:$B$3,2,FALSE),FALSE)</f>
        <v>3.8055555555555554</v>
      </c>
      <c r="O14" s="126">
        <f>VLOOKUP($A14,Tabla17[#All],VLOOKUP(Resultados!$B$1,Años!$A$2:$B$3,2,FALSE),FALSE)</f>
        <v>0.58333333333333337</v>
      </c>
      <c r="P14" s="126">
        <f>VLOOKUP($A14,Tabla18[#All],VLOOKUP(Resultados!$B$1,Años!$A$2:$B$3,2,FALSE),FALSE)</f>
        <v>4.0555555555555554</v>
      </c>
      <c r="Q14" s="126">
        <f>VLOOKUP($A14,Tabla19[#All],VLOOKUP(Resultados!$B$1,Años!$A$2:$B$3,2,FALSE),FALSE)</f>
        <v>0.61111111111111116</v>
      </c>
      <c r="R14" s="126">
        <f>VLOOKUP($A14,Tabla20[#All],VLOOKUP(Resultados!$B$1,Años!$A$2:$B$3,2,FALSE),FALSE)</f>
        <v>0.33333333333333331</v>
      </c>
      <c r="S14" s="126">
        <f>VLOOKUP($A14,Tabla15[#All],VLOOKUP(Resultados!$B$1,Años!$A$2:$B$3,2,FALSE),FALSE)</f>
        <v>4.1111111111111107</v>
      </c>
      <c r="T14" s="126">
        <f>VLOOKUP($A14,Tabla1555[#All],VLOOKUP(Resultados!$B$1,Años!$A$2:$B$3,2,FALSE),FALSE)</f>
        <v>3.3333333333333335</v>
      </c>
      <c r="U14" s="126">
        <f>VLOOKUP($A14,Tabla21[#All],VLOOKUP(Resultados!$B$1,Años!$A$2:$B$3,2,FALSE),FALSE)</f>
        <v>3.9166666666666665</v>
      </c>
      <c r="V14" s="126">
        <f>VLOOKUP($A14,Tabla22[#All],VLOOKUP(Resultados!$B$1,Años!$A$2:$B$3,2,FALSE),FALSE)</f>
        <v>3.3611111111111112</v>
      </c>
      <c r="W14" s="126">
        <f>VLOOKUP($A14,Tabla23[#All],VLOOKUP(Resultados!$B$1,Años!$A$2:$B$3,2,FALSE),FALSE)</f>
        <v>3.8055555555555554</v>
      </c>
      <c r="X14" s="126">
        <f>VLOOKUP($A14,Tabla24[#All],VLOOKUP(Resultados!$B$1,Años!$A$2:$B$3,2,FALSE),FALSE)</f>
        <v>4.2222222222222223</v>
      </c>
      <c r="Y14" s="126">
        <f>VLOOKUP($A14,Tabla25[#All],VLOOKUP(Resultados!$B$1,Años!$A$2:$B$3,2,FALSE),FALSE)</f>
        <v>6.417893202797402E-2</v>
      </c>
      <c r="Z14" s="126">
        <f>VLOOKUP($A14,Tabla26[#All],VLOOKUP(Resultados!$B$1,Años!$A$2:$B$3,2,FALSE),FALSE)</f>
        <v>0.61960578967532953</v>
      </c>
      <c r="AA14" s="126">
        <f>VLOOKUP($A14,Tabla27[#All],VLOOKUP(Resultados!$B$1,Años!$A$2:$B$3,2,FALSE),FALSE)</f>
        <v>0.14875609385945818</v>
      </c>
      <c r="AB14" s="126">
        <f>VLOOKUP($A14,Tabla28[#All],VLOOKUP(Resultados!$B$1,Años!$A$2:$B$3,2,FALSE),FALSE)</f>
        <v>1.7523304676308454E-2</v>
      </c>
      <c r="AC14" s="126">
        <f>VLOOKUP($A14,Tabla29[#All],VLOOKUP(Resultados!$B$1,Años!$A$2:$B$3,2,FALSE),FALSE)</f>
        <v>3.4825230833954939E-2</v>
      </c>
      <c r="AD14" s="126">
        <f>VLOOKUP($A14,Tabla30[#All],VLOOKUP(Resultados!$B$1,Años!$A$2:$B$3,2,FALSE),FALSE)</f>
        <v>0.58337139784347969</v>
      </c>
      <c r="AE14" s="126">
        <f>VLOOKUP($A14,Tabla31[#All],VLOOKUP(Resultados!$B$1,Años!$A$2:$B$3,2,FALSE),FALSE)</f>
        <v>0.59675894847536104</v>
      </c>
      <c r="AF14" s="126">
        <f>VLOOKUP($A14,Tabla32[#All],VLOOKUP(Resultados!$B$1,Años!$A$2:$B$3,2,FALSE),FALSE)</f>
        <v>3.3500000000000002E-2</v>
      </c>
      <c r="AG14" s="126">
        <f>VLOOKUP($A14,Tabla33[#All],VLOOKUP(Resultados!$B$1,Años!$A$2:$B$3,2,FALSE),FALSE)</f>
        <v>0.79499420654198083</v>
      </c>
      <c r="AH14" s="126">
        <f>VLOOKUP($A14,Tabla34[#All],VLOOKUP(Resultados!$B$1,Años!$A$2:$B$3,2,FALSE),FALSE)</f>
        <v>458.64851338898944</v>
      </c>
      <c r="AI14" s="126">
        <f>VLOOKUP($A14,Tabla36[#All],VLOOKUP(Resultados!$B$1,Años!$A$2:$B$3,2,FALSE),FALSE)</f>
        <v>0.26</v>
      </c>
      <c r="AJ14" s="126">
        <f>VLOOKUP($A14,Tabla37[#All],VLOOKUP(Resultados!$B$1,Años!$A$2:$B$3,2,FALSE),FALSE)</f>
        <v>0.13</v>
      </c>
      <c r="AK14" s="126">
        <f>VLOOKUP($A14,Tabla38[#All],VLOOKUP(Resultados!$B$1,Años!$A$2:$B$3,2,FALSE),FALSE)</f>
        <v>0.99564661226299411</v>
      </c>
      <c r="AL14" s="126">
        <f>VLOOKUP($A14,Tabla39[#All],VLOOKUP(Resultados!$B$1,Años!$A$2:$B$3,2,FALSE),FALSE)</f>
        <v>643.05184460152418</v>
      </c>
      <c r="AM14" s="126">
        <f>VLOOKUP($A14,Tabla40[#All],VLOOKUP(Resultados!$B$1,Años!$A$2:$B$3,2,FALSE),FALSE)</f>
        <v>0.81523828443301571</v>
      </c>
      <c r="AN14" s="126">
        <f>VLOOKUP($A14,Tabla41[#All],VLOOKUP(Resultados!$B$1,Años!$A$2:$B$3,2,FALSE),FALSE)</f>
        <v>0.77767624218892195</v>
      </c>
      <c r="AO14" s="126">
        <f>VLOOKUP($A14,Tabla42[#All],VLOOKUP(Resultados!$B$1,Años!$A$2:$B$3,2,FALSE),FALSE)</f>
        <v>1.1847789846288702E-2</v>
      </c>
      <c r="AP14" s="126">
        <f>VLOOKUP($A14,Tabla43[#All],VLOOKUP(Resultados!$B$1,Años!$A$2:$B$3,2,FALSE),FALSE)</f>
        <v>0.34442615905342899</v>
      </c>
      <c r="AQ14" s="126">
        <f>VLOOKUP($A14,Tabla44[#All],VLOOKUP(Resultados!$B$1,Años!$A$2:$B$3,2,FALSE),FALSE)</f>
        <v>3.9526866111775742E-2</v>
      </c>
      <c r="AR14" s="126">
        <f>VLOOKUP($A14,Tabla45[#All],VLOOKUP(Resultados!$B$1,Años!$A$2:$B$3,2,FALSE),FALSE)</f>
        <v>0.77777777777777779</v>
      </c>
      <c r="AS14" s="126">
        <f>VLOOKUP($A14,Tabla47[#All],VLOOKUP(Resultados!$B$1,Años!$A$2:$B$3,2,FALSE),FALSE)</f>
        <v>1.2736698679457681E-2</v>
      </c>
      <c r="AT14" s="126">
        <f>VLOOKUP($A14,Tabla49[#All],VLOOKUP(Resultados!$B$1,Años!$A$2:$B$3,2,FALSE),FALSE)</f>
        <v>0.77777777777777779</v>
      </c>
      <c r="AU14" s="126">
        <f>VLOOKUP($A14,Tabla51[#All],VLOOKUP(Resultados!$B$1,Años!$A$2:$B$3,2,FALSE),FALSE)</f>
        <v>5.2062444081078585</v>
      </c>
      <c r="AV14" s="126">
        <f>VLOOKUP($A14,Tabla52[#All],VLOOKUP(Resultados!$B$1,Años!$A$2:$B$3,2,FALSE),FALSE)</f>
        <v>576.54336223120356</v>
      </c>
      <c r="AW14" s="204">
        <f>VLOOKUP($A14,Tabla8[#All],VLOOKUP(Resultados!$B$1,Años!$A$2:$B$3,2,FALSE),FALSE)</f>
        <v>4443536626.6199999</v>
      </c>
      <c r="AX14" s="126">
        <f>VLOOKUP($A14,Tabla55[#All],VLOOKUP(Resultados!$B$1,Años!$A$2:$B$3,2,FALSE),FALSE)</f>
        <v>1.9114976584153685</v>
      </c>
      <c r="AY14" s="126">
        <f>VLOOKUP($A14,Tabla56[#All],VLOOKUP(Resultados!$B$1,Años!$A$2:$B$3,2,FALSE),FALSE)</f>
        <v>0</v>
      </c>
      <c r="AZ14" s="126">
        <f>VLOOKUP($A14,Tabla57[#All],VLOOKUP(Resultados!$B$1,Años!$A$2:$B$3,2,FALSE),FALSE)</f>
        <v>1.9114976584153685</v>
      </c>
      <c r="BA14" s="126">
        <f>VLOOKUP($A14,Tabla58[#All],VLOOKUP(Resultados!$B$1,Años!$A$2:$B$3,2,FALSE),FALSE)</f>
        <v>389.94552231673515</v>
      </c>
      <c r="BB14" s="126">
        <f>VLOOKUP($A14,Tabla60[#All],VLOOKUP(Resultados!$B$1,Años!$A$2:$B$3,2,FALSE),FALSE)</f>
        <v>0.79160343718409154</v>
      </c>
      <c r="BC14" s="126">
        <f>VLOOKUP($A14,Tabla61[#All],VLOOKUP(Resultados!$B$1,Años!$A$2:$B$3,2,FALSE),FALSE)</f>
        <v>2.2800000000000001E-2</v>
      </c>
      <c r="BD14" s="126">
        <f>VLOOKUP($A14,Tabla62[#All],VLOOKUP(Resultados!$B$1,Años!$A$2:$B$3,2,FALSE),FALSE)</f>
        <v>6.6213501009034211E-5</v>
      </c>
      <c r="BE14" s="126">
        <f>VLOOKUP($A14,Tabla63[#All],VLOOKUP(Resultados!$B$1,Años!$A$2:$B$3,2,FALSE),FALSE)</f>
        <v>9546756.4270325154</v>
      </c>
      <c r="BF14" s="126">
        <f>VLOOKUP($A14,Tabla64[#All],VLOOKUP(Resultados!$B$1,Años!$A$2:$B$3,2,FALSE),FALSE)</f>
        <v>0</v>
      </c>
      <c r="BG14" s="126">
        <f>VLOOKUP($A14,Tabla65[#All],VLOOKUP(Resultados!$B$1,Años!$A$2:$B$3,2,FALSE),FALSE)</f>
        <v>108670</v>
      </c>
    </row>
    <row r="15" spans="1:59" x14ac:dyDescent="0.3">
      <c r="A15" s="125" t="s">
        <v>184</v>
      </c>
      <c r="B15" s="126">
        <f>VLOOKUP($A15,Tabla1[#All],VLOOKUP(Resultados!$B$1,Años!$A$2:$B$3,2,FALSE),FALSE)</f>
        <v>0</v>
      </c>
      <c r="C15" s="126">
        <f>VLOOKUP($A15,Tabla2[#All],VLOOKUP(Resultados!$B$1,Años!$A$2:$B$3,2,FALSE),FALSE)</f>
        <v>0</v>
      </c>
      <c r="D15" s="126">
        <f>VLOOKUP($A15,Tabla5[#All],VLOOKUP(Resultados!$B$1,Años!$A$2:$B$3,2,FALSE),FALSE)</f>
        <v>2.4855359450867967E-3</v>
      </c>
      <c r="E15" s="126">
        <f>VLOOKUP($A15,Tabla3[#All],VLOOKUP(Resultados!$B$1,Años!$A$2:$B$3,2,FALSE),FALSE)</f>
        <v>2.6646830864670176E-2</v>
      </c>
      <c r="F15" s="126">
        <f>VLOOKUP($A15,Tabla4[#All],VLOOKUP(Resultados!$B$1,Años!$A$2:$B$3,2,FALSE),FALSE)</f>
        <v>0</v>
      </c>
      <c r="G15" s="126">
        <f>VLOOKUP($A15,Tabla6[#All],VLOOKUP(Resultados!$B$1,Años!$A$2:$B$3,2,FALSE),FALSE)</f>
        <v>0.87327222464717014</v>
      </c>
      <c r="H15" s="126">
        <f>VLOOKUP($A15,Tabla9[#All],VLOOKUP(Resultados!$B$1,Años!$A$2:$B$3,2,FALSE),FALSE)</f>
        <v>0.31012871310059087</v>
      </c>
      <c r="I15" s="126">
        <f>VLOOKUP($A15,Tabla10[#All],VLOOKUP(Resultados!$B$1,Años!$A$2:$B$3,2,FALSE),FALSE)</f>
        <v>0.25678693104767847</v>
      </c>
      <c r="J15" s="126">
        <f>VLOOKUP($A15,Tabla118[#All],VLOOKUP(Resultados!$B$1,Años!$A$2:$B$3,2,FALSE),FALSE)</f>
        <v>7.1306946913124889E-3</v>
      </c>
      <c r="K15" s="126">
        <f>VLOOKUP($A15,Tabla11813[#All],VLOOKUP(Resultados!$B$1,Años!$A$2:$B$3,2,FALSE),FALSE)</f>
        <v>104</v>
      </c>
      <c r="L15" s="126">
        <f>VLOOKUP($A15,Tabla13[#All],VLOOKUP(Resultados!$B$1,Años!$A$2:$B$3,2,FALSE),FALSE)</f>
        <v>5.3473958333333336</v>
      </c>
      <c r="M15" s="126">
        <f>VLOOKUP($A15,Tabla11[#All],VLOOKUP(Resultados!$B$1,Años!$A$2:$B$3,2,FALSE),FALSE)</f>
        <v>4.729166666666667</v>
      </c>
      <c r="N15" s="126">
        <f>VLOOKUP($A15,Tabla16[#All],VLOOKUP(Resultados!$B$1,Años!$A$2:$B$3,2,FALSE),FALSE)</f>
        <v>3.6875</v>
      </c>
      <c r="O15" s="126">
        <f>VLOOKUP($A15,Tabla17[#All],VLOOKUP(Resultados!$B$1,Años!$A$2:$B$3,2,FALSE),FALSE)</f>
        <v>0.45833333333333331</v>
      </c>
      <c r="P15" s="126">
        <f>VLOOKUP($A15,Tabla18[#All],VLOOKUP(Resultados!$B$1,Años!$A$2:$B$3,2,FALSE),FALSE)</f>
        <v>4.604166666666667</v>
      </c>
      <c r="Q15" s="126">
        <f>VLOOKUP($A15,Tabla19[#All],VLOOKUP(Resultados!$B$1,Años!$A$2:$B$3,2,FALSE),FALSE)</f>
        <v>0.66666666666666663</v>
      </c>
      <c r="R15" s="126">
        <f>VLOOKUP($A15,Tabla20[#All],VLOOKUP(Resultados!$B$1,Años!$A$2:$B$3,2,FALSE),FALSE)</f>
        <v>0.375</v>
      </c>
      <c r="S15" s="126">
        <f>VLOOKUP($A15,Tabla15[#All],VLOOKUP(Resultados!$B$1,Años!$A$2:$B$3,2,FALSE),FALSE)</f>
        <v>4.3125</v>
      </c>
      <c r="T15" s="126">
        <f>VLOOKUP($A15,Tabla1555[#All],VLOOKUP(Resultados!$B$1,Años!$A$2:$B$3,2,FALSE),FALSE)</f>
        <v>3.8333333333333335</v>
      </c>
      <c r="U15" s="126">
        <f>VLOOKUP($A15,Tabla21[#All],VLOOKUP(Resultados!$B$1,Años!$A$2:$B$3,2,FALSE),FALSE)</f>
        <v>3.9166666666666665</v>
      </c>
      <c r="V15" s="126">
        <f>VLOOKUP($A15,Tabla22[#All],VLOOKUP(Resultados!$B$1,Años!$A$2:$B$3,2,FALSE),FALSE)</f>
        <v>3.9166666666666665</v>
      </c>
      <c r="W15" s="126">
        <f>VLOOKUP($A15,Tabla23[#All],VLOOKUP(Resultados!$B$1,Años!$A$2:$B$3,2,FALSE),FALSE)</f>
        <v>3.7291666666666665</v>
      </c>
      <c r="X15" s="126">
        <f>VLOOKUP($A15,Tabla24[#All],VLOOKUP(Resultados!$B$1,Años!$A$2:$B$3,2,FALSE),FALSE)</f>
        <v>4.291666666666667</v>
      </c>
      <c r="Y15" s="126">
        <f>VLOOKUP($A15,Tabla25[#All],VLOOKUP(Resultados!$B$1,Años!$A$2:$B$3,2,FALSE),FALSE)</f>
        <v>5.1244929869856758E-2</v>
      </c>
      <c r="Z15" s="126">
        <f>VLOOKUP($A15,Tabla26[#All],VLOOKUP(Resultados!$B$1,Años!$A$2:$B$3,2,FALSE),FALSE)</f>
        <v>0.76954753573997992</v>
      </c>
      <c r="AA15" s="126">
        <f>VLOOKUP($A15,Tabla27[#All],VLOOKUP(Resultados!$B$1,Años!$A$2:$B$3,2,FALSE),FALSE)</f>
        <v>0.14531195353354737</v>
      </c>
      <c r="AB15" s="126">
        <f>VLOOKUP($A15,Tabla28[#All],VLOOKUP(Resultados!$B$1,Años!$A$2:$B$3,2,FALSE),FALSE)</f>
        <v>3.3819229793203842E-3</v>
      </c>
      <c r="AC15" s="126">
        <f>VLOOKUP($A15,Tabla29[#All],VLOOKUP(Resultados!$B$1,Años!$A$2:$B$3,2,FALSE),FALSE)</f>
        <v>2.8073756002424989E-2</v>
      </c>
      <c r="AD15" s="126">
        <f>VLOOKUP($A15,Tabla30[#All],VLOOKUP(Resultados!$B$1,Años!$A$2:$B$3,2,FALSE),FALSE)</f>
        <v>0.55296673304919008</v>
      </c>
      <c r="AE15" s="126">
        <f>VLOOKUP($A15,Tabla31[#All],VLOOKUP(Resultados!$B$1,Años!$A$2:$B$3,2,FALSE),FALSE)</f>
        <v>0.48868038179606738</v>
      </c>
      <c r="AF15" s="126">
        <f>VLOOKUP($A15,Tabla32[#All],VLOOKUP(Resultados!$B$1,Años!$A$2:$B$3,2,FALSE),FALSE)</f>
        <v>1.0699999999999999E-2</v>
      </c>
      <c r="AG15" s="126">
        <f>VLOOKUP($A15,Tabla33[#All],VLOOKUP(Resultados!$B$1,Años!$A$2:$B$3,2,FALSE),FALSE)</f>
        <v>0.87943005588065715</v>
      </c>
      <c r="AH15" s="126">
        <f>VLOOKUP($A15,Tabla34[#All],VLOOKUP(Resultados!$B$1,Años!$A$2:$B$3,2,FALSE),FALSE)</f>
        <v>316.189077226905</v>
      </c>
      <c r="AI15" s="126">
        <f>VLOOKUP($A15,Tabla36[#All],VLOOKUP(Resultados!$B$1,Años!$A$2:$B$3,2,FALSE),FALSE)</f>
        <v>0.46</v>
      </c>
      <c r="AJ15" s="126">
        <f>VLOOKUP($A15,Tabla37[#All],VLOOKUP(Resultados!$B$1,Años!$A$2:$B$3,2,FALSE),FALSE)</f>
        <v>0.185</v>
      </c>
      <c r="AK15" s="126">
        <f>VLOOKUP($A15,Tabla38[#All],VLOOKUP(Resultados!$B$1,Años!$A$2:$B$3,2,FALSE),FALSE)</f>
        <v>0.824926301578777</v>
      </c>
      <c r="AL15" s="126">
        <f>VLOOKUP($A15,Tabla39[#All],VLOOKUP(Resultados!$B$1,Años!$A$2:$B$3,2,FALSE),FALSE)</f>
        <v>566.05733921410933</v>
      </c>
      <c r="AM15" s="126">
        <f>VLOOKUP($A15,Tabla40[#All],VLOOKUP(Resultados!$B$1,Años!$A$2:$B$3,2,FALSE),FALSE)</f>
        <v>0.76698376997429962</v>
      </c>
      <c r="AN15" s="126">
        <f>VLOOKUP($A15,Tabla41[#All],VLOOKUP(Resultados!$B$1,Años!$A$2:$B$3,2,FALSE),FALSE)</f>
        <v>0.88427143161832567</v>
      </c>
      <c r="AO15" s="126">
        <f>VLOOKUP($A15,Tabla42[#All],VLOOKUP(Resultados!$B$1,Años!$A$2:$B$3,2,FALSE),FALSE)</f>
        <v>2.3685380176311215E-2</v>
      </c>
      <c r="AP15" s="126">
        <f>VLOOKUP($A15,Tabla43[#All],VLOOKUP(Resultados!$B$1,Años!$A$2:$B$3,2,FALSE),FALSE)</f>
        <v>0.47514436128699394</v>
      </c>
      <c r="AQ15" s="126">
        <f>VLOOKUP($A15,Tabla44[#All],VLOOKUP(Resultados!$B$1,Años!$A$2:$B$3,2,FALSE),FALSE)</f>
        <v>1.7841964943835959E-2</v>
      </c>
      <c r="AR15" s="126">
        <f>VLOOKUP($A15,Tabla45[#All],VLOOKUP(Resultados!$B$1,Años!$A$2:$B$3,2,FALSE),FALSE)</f>
        <v>0.64583333333333337</v>
      </c>
      <c r="AS15" s="126">
        <f>VLOOKUP($A15,Tabla47[#All],VLOOKUP(Resultados!$B$1,Años!$A$2:$B$3,2,FALSE),FALSE)</f>
        <v>1.6267439576132386E-2</v>
      </c>
      <c r="AT15" s="126">
        <f>VLOOKUP($A15,Tabla49[#All],VLOOKUP(Resultados!$B$1,Años!$A$2:$B$3,2,FALSE),FALSE)</f>
        <v>0.47916666666666669</v>
      </c>
      <c r="AU15" s="126">
        <f>VLOOKUP($A15,Tabla51[#All],VLOOKUP(Resultados!$B$1,Años!$A$2:$B$3,2,FALSE),FALSE)</f>
        <v>4.6971534291616539</v>
      </c>
      <c r="AV15" s="126">
        <f>VLOOKUP($A15,Tabla52[#All],VLOOKUP(Resultados!$B$1,Años!$A$2:$B$3,2,FALSE),FALSE)</f>
        <v>535.85893202068655</v>
      </c>
      <c r="AW15" s="204">
        <f>VLOOKUP($A15,Tabla8[#All],VLOOKUP(Resultados!$B$1,Años!$A$2:$B$3,2,FALSE),FALSE)</f>
        <v>2988319125.375</v>
      </c>
      <c r="AX15" s="126">
        <f>VLOOKUP($A15,Tabla55[#All],VLOOKUP(Resultados!$B$1,Años!$A$2:$B$3,2,FALSE),FALSE)</f>
        <v>8.5550110977505085</v>
      </c>
      <c r="AY15" s="126">
        <f>VLOOKUP($A15,Tabla56[#All],VLOOKUP(Resultados!$B$1,Años!$A$2:$B$3,2,FALSE),FALSE)</f>
        <v>12.357238252306288</v>
      </c>
      <c r="AZ15" s="126">
        <f>VLOOKUP($A15,Tabla57[#All],VLOOKUP(Resultados!$B$1,Años!$A$2:$B$3,2,FALSE),FALSE)</f>
        <v>0</v>
      </c>
      <c r="BA15" s="126">
        <f>VLOOKUP($A15,Tabla58[#All],VLOOKUP(Resultados!$B$1,Años!$A$2:$B$3,2,FALSE),FALSE)</f>
        <v>865.95723445007911</v>
      </c>
      <c r="BB15" s="126">
        <f>VLOOKUP($A15,Tabla60[#All],VLOOKUP(Resultados!$B$1,Años!$A$2:$B$3,2,FALSE),FALSE)</f>
        <v>0.98270068222177986</v>
      </c>
      <c r="BC15" s="126">
        <f>VLOOKUP($A15,Tabla61[#All],VLOOKUP(Resultados!$B$1,Años!$A$2:$B$3,2,FALSE),FALSE)</f>
        <v>2.5399999999999999E-2</v>
      </c>
      <c r="BD15" s="126">
        <f>VLOOKUP($A15,Tabla62[#All],VLOOKUP(Resultados!$B$1,Años!$A$2:$B$3,2,FALSE),FALSE)</f>
        <v>4.6415999228635065E-5</v>
      </c>
      <c r="BE15" s="126">
        <f>VLOOKUP($A15,Tabla63[#All],VLOOKUP(Resultados!$B$1,Años!$A$2:$B$3,2,FALSE),FALSE)</f>
        <v>7418980.9501686478</v>
      </c>
      <c r="BF15" s="126">
        <f>VLOOKUP($A15,Tabla64[#All],VLOOKUP(Resultados!$B$1,Años!$A$2:$B$3,2,FALSE),FALSE)</f>
        <v>731400.44034146343</v>
      </c>
      <c r="BG15" s="126">
        <f>VLOOKUP($A15,Tabla65[#All],VLOOKUP(Resultados!$B$1,Años!$A$2:$B$3,2,FALSE),FALSE)</f>
        <v>171703</v>
      </c>
    </row>
    <row r="16" spans="1:59" x14ac:dyDescent="0.3">
      <c r="A16" s="125" t="s">
        <v>185</v>
      </c>
      <c r="B16" s="126">
        <f>VLOOKUP($A16,Tabla1[#All],VLOOKUP(Resultados!$B$1,Años!$A$2:$B$3,2,FALSE),FALSE)</f>
        <v>0</v>
      </c>
      <c r="C16" s="126">
        <f>VLOOKUP($A16,Tabla2[#All],VLOOKUP(Resultados!$B$1,Años!$A$2:$B$3,2,FALSE),FALSE)</f>
        <v>0</v>
      </c>
      <c r="D16" s="126">
        <f>VLOOKUP($A16,Tabla5[#All],VLOOKUP(Resultados!$B$1,Años!$A$2:$B$3,2,FALSE),FALSE)</f>
        <v>0</v>
      </c>
      <c r="E16" s="126">
        <f>VLOOKUP($A16,Tabla3[#All],VLOOKUP(Resultados!$B$1,Años!$A$2:$B$3,2,FALSE),FALSE)</f>
        <v>0.1137937118330981</v>
      </c>
      <c r="F16" s="126">
        <f>VLOOKUP($A16,Tabla4[#All],VLOOKUP(Resultados!$B$1,Años!$A$2:$B$3,2,FALSE),FALSE)</f>
        <v>7.8049320732387654E-4</v>
      </c>
      <c r="G16" s="126">
        <f>VLOOKUP($A16,Tabla6[#All],VLOOKUP(Resultados!$B$1,Años!$A$2:$B$3,2,FALSE),FALSE)</f>
        <v>0.85137584445542924</v>
      </c>
      <c r="H16" s="126">
        <f>VLOOKUP($A16,Tabla9[#All],VLOOKUP(Resultados!$B$1,Años!$A$2:$B$3,2,FALSE),FALSE)</f>
        <v>0.24185266437563582</v>
      </c>
      <c r="I16" s="126">
        <f>VLOOKUP($A16,Tabla10[#All],VLOOKUP(Resultados!$B$1,Años!$A$2:$B$3,2,FALSE),FALSE)</f>
        <v>0.18674284140969163</v>
      </c>
      <c r="J16" s="126">
        <f>VLOOKUP($A16,Tabla118[#All],VLOOKUP(Resultados!$B$1,Años!$A$2:$B$3,2,FALSE),FALSE)</f>
        <v>5.3363150076427529E-2</v>
      </c>
      <c r="K16" s="126">
        <f>VLOOKUP($A16,Tabla11813[#All],VLOOKUP(Resultados!$B$1,Años!$A$2:$B$3,2,FALSE),FALSE)</f>
        <v>119</v>
      </c>
      <c r="L16" s="126">
        <f>VLOOKUP($A16,Tabla13[#All],VLOOKUP(Resultados!$B$1,Años!$A$2:$B$3,2,FALSE),FALSE)</f>
        <v>3.3464285714285715</v>
      </c>
      <c r="M16" s="126">
        <f>VLOOKUP($A16,Tabla11[#All],VLOOKUP(Resultados!$B$1,Años!$A$2:$B$3,2,FALSE),FALSE)</f>
        <v>3.9642857142857144</v>
      </c>
      <c r="N16" s="126">
        <f>VLOOKUP($A16,Tabla16[#All],VLOOKUP(Resultados!$B$1,Años!$A$2:$B$3,2,FALSE),FALSE)</f>
        <v>3.7857142857142856</v>
      </c>
      <c r="O16" s="126">
        <f>VLOOKUP($A16,Tabla17[#All],VLOOKUP(Resultados!$B$1,Años!$A$2:$B$3,2,FALSE),FALSE)</f>
        <v>0.39285714285714285</v>
      </c>
      <c r="P16" s="126">
        <f>VLOOKUP($A16,Tabla18[#All],VLOOKUP(Resultados!$B$1,Años!$A$2:$B$3,2,FALSE),FALSE)</f>
        <v>3.9285714285714284</v>
      </c>
      <c r="Q16" s="126">
        <f>VLOOKUP($A16,Tabla19[#All],VLOOKUP(Resultados!$B$1,Años!$A$2:$B$3,2,FALSE),FALSE)</f>
        <v>0.6071428571428571</v>
      </c>
      <c r="R16" s="126">
        <f>VLOOKUP($A16,Tabla20[#All],VLOOKUP(Resultados!$B$1,Años!$A$2:$B$3,2,FALSE),FALSE)</f>
        <v>0.17857142857142858</v>
      </c>
      <c r="S16" s="126">
        <f>VLOOKUP($A16,Tabla15[#All],VLOOKUP(Resultados!$B$1,Años!$A$2:$B$3,2,FALSE),FALSE)</f>
        <v>3.8571428571428572</v>
      </c>
      <c r="T16" s="126">
        <f>VLOOKUP($A16,Tabla1555[#All],VLOOKUP(Resultados!$B$1,Años!$A$2:$B$3,2,FALSE),FALSE)</f>
        <v>3.25</v>
      </c>
      <c r="U16" s="126">
        <f>VLOOKUP($A16,Tabla21[#All],VLOOKUP(Resultados!$B$1,Años!$A$2:$B$3,2,FALSE),FALSE)</f>
        <v>4.2857142857142856</v>
      </c>
      <c r="V16" s="126">
        <f>VLOOKUP($A16,Tabla22[#All],VLOOKUP(Resultados!$B$1,Años!$A$2:$B$3,2,FALSE),FALSE)</f>
        <v>4</v>
      </c>
      <c r="W16" s="126">
        <f>VLOOKUP($A16,Tabla23[#All],VLOOKUP(Resultados!$B$1,Años!$A$2:$B$3,2,FALSE),FALSE)</f>
        <v>3.8928571428571428</v>
      </c>
      <c r="X16" s="126">
        <f>VLOOKUP($A16,Tabla24[#All],VLOOKUP(Resultados!$B$1,Años!$A$2:$B$3,2,FALSE),FALSE)</f>
        <v>3.9285714285714284</v>
      </c>
      <c r="Y16" s="126">
        <f>VLOOKUP($A16,Tabla25[#All],VLOOKUP(Resultados!$B$1,Años!$A$2:$B$3,2,FALSE),FALSE)</f>
        <v>3.336330498562768E-2</v>
      </c>
      <c r="Z16" s="126">
        <f>VLOOKUP($A16,Tabla26[#All],VLOOKUP(Resultados!$B$1,Años!$A$2:$B$3,2,FALSE),FALSE)</f>
        <v>0.59740422974690366</v>
      </c>
      <c r="AA16" s="126">
        <f>VLOOKUP($A16,Tabla27[#All],VLOOKUP(Resultados!$B$1,Años!$A$2:$B$3,2,FALSE),FALSE)</f>
        <v>0.30072718197502118</v>
      </c>
      <c r="AB16" s="126">
        <f>VLOOKUP($A16,Tabla28[#All],VLOOKUP(Resultados!$B$1,Años!$A$2:$B$3,2,FALSE),FALSE)</f>
        <v>3.2371833124151206E-2</v>
      </c>
      <c r="AC16" s="126">
        <f>VLOOKUP($A16,Tabla29[#All],VLOOKUP(Resultados!$B$1,Años!$A$2:$B$3,2,FALSE),FALSE)</f>
        <v>8.9826845595656291E-2</v>
      </c>
      <c r="AD16" s="126">
        <f>VLOOKUP($A16,Tabla30[#All],VLOOKUP(Resultados!$B$1,Años!$A$2:$B$3,2,FALSE),FALSE)</f>
        <v>0.60313621743156909</v>
      </c>
      <c r="AE16" s="126">
        <f>VLOOKUP($A16,Tabla31[#All],VLOOKUP(Resultados!$B$1,Años!$A$2:$B$3,2,FALSE),FALSE)</f>
        <v>0.52750215845774762</v>
      </c>
      <c r="AF16" s="126">
        <f>VLOOKUP($A16,Tabla32[#All],VLOOKUP(Resultados!$B$1,Años!$A$2:$B$3,2,FALSE),FALSE)</f>
        <v>4.1599999999999998E-2</v>
      </c>
      <c r="AG16" s="126">
        <f>VLOOKUP($A16,Tabla33[#All],VLOOKUP(Resultados!$B$1,Años!$A$2:$B$3,2,FALSE),FALSE)</f>
        <v>0.78850282285760054</v>
      </c>
      <c r="AH16" s="126">
        <f>VLOOKUP($A16,Tabla34[#All],VLOOKUP(Resultados!$B$1,Años!$A$2:$B$3,2,FALSE),FALSE)</f>
        <v>423.98187537570055</v>
      </c>
      <c r="AI16" s="126">
        <f>VLOOKUP($A16,Tabla36[#All],VLOOKUP(Resultados!$B$1,Años!$A$2:$B$3,2,FALSE),FALSE)</f>
        <v>0.26</v>
      </c>
      <c r="AJ16" s="126">
        <f>VLOOKUP($A16,Tabla37[#All],VLOOKUP(Resultados!$B$1,Años!$A$2:$B$3,2,FALSE),FALSE)</f>
        <v>0.20100000000000001</v>
      </c>
      <c r="AK16" s="126">
        <f>VLOOKUP($A16,Tabla38[#All],VLOOKUP(Resultados!$B$1,Años!$A$2:$B$3,2,FALSE),FALSE)</f>
        <v>0.98395500795595692</v>
      </c>
      <c r="AL16" s="126">
        <f>VLOOKUP($A16,Tabla39[#All],VLOOKUP(Resultados!$B$1,Años!$A$2:$B$3,2,FALSE),FALSE)</f>
        <v>499.05299589697808</v>
      </c>
      <c r="AM16" s="126">
        <f>VLOOKUP($A16,Tabla40[#All],VLOOKUP(Resultados!$B$1,Años!$A$2:$B$3,2,FALSE),FALSE)</f>
        <v>0.81136719107953326</v>
      </c>
      <c r="AN16" s="126">
        <f>VLOOKUP($A16,Tabla41[#All],VLOOKUP(Resultados!$B$1,Años!$A$2:$B$3,2,FALSE),FALSE)</f>
        <v>0.91977748874300602</v>
      </c>
      <c r="AO16" s="126">
        <f>VLOOKUP($A16,Tabla42[#All],VLOOKUP(Resultados!$B$1,Años!$A$2:$B$3,2,FALSE),FALSE)</f>
        <v>2.4513762484697794E-2</v>
      </c>
      <c r="AP16" s="126">
        <f>VLOOKUP($A16,Tabla43[#All],VLOOKUP(Resultados!$B$1,Años!$A$2:$B$3,2,FALSE),FALSE)</f>
        <v>0.70333286674684281</v>
      </c>
      <c r="AQ16" s="126">
        <f>VLOOKUP($A16,Tabla44[#All],VLOOKUP(Resultados!$B$1,Años!$A$2:$B$3,2,FALSE),FALSE)</f>
        <v>0.20798987187297502</v>
      </c>
      <c r="AR16" s="126">
        <f>VLOOKUP($A16,Tabla45[#All],VLOOKUP(Resultados!$B$1,Años!$A$2:$B$3,2,FALSE),FALSE)</f>
        <v>0.4642857142857143</v>
      </c>
      <c r="AS16" s="126">
        <f>VLOOKUP($A16,Tabla47[#All],VLOOKUP(Resultados!$B$1,Años!$A$2:$B$3,2,FALSE),FALSE)</f>
        <v>1.4054392252417522E-2</v>
      </c>
      <c r="AT16" s="126">
        <f>VLOOKUP($A16,Tabla49[#All],VLOOKUP(Resultados!$B$1,Años!$A$2:$B$3,2,FALSE),FALSE)</f>
        <v>0.42857142857142855</v>
      </c>
      <c r="AU16" s="126">
        <f>VLOOKUP($A16,Tabla51[#All],VLOOKUP(Resultados!$B$1,Años!$A$2:$B$3,2,FALSE),FALSE)</f>
        <v>1.0529899650056334</v>
      </c>
      <c r="AV16" s="126">
        <f>VLOOKUP($A16,Tabla52[#All],VLOOKUP(Resultados!$B$1,Años!$A$2:$B$3,2,FALSE),FALSE)</f>
        <v>294.83719020157736</v>
      </c>
      <c r="AW16" s="204">
        <f>VLOOKUP($A16,Tabla8[#All],VLOOKUP(Resultados!$B$1,Años!$A$2:$B$3,2,FALSE),FALSE)</f>
        <v>10805084015.466274</v>
      </c>
      <c r="AX16" s="126">
        <f>VLOOKUP($A16,Tabla55[#All],VLOOKUP(Resultados!$B$1,Años!$A$2:$B$3,2,FALSE),FALSE)</f>
        <v>1.7304780445598096</v>
      </c>
      <c r="AY16" s="126">
        <f>VLOOKUP($A16,Tabla56[#All],VLOOKUP(Resultados!$B$1,Años!$A$2:$B$3,2,FALSE),FALSE)</f>
        <v>27.687648712956953</v>
      </c>
      <c r="AZ16" s="126">
        <f>VLOOKUP($A16,Tabla57[#All],VLOOKUP(Resultados!$B$1,Años!$A$2:$B$3,2,FALSE),FALSE)</f>
        <v>1.7304780445598096</v>
      </c>
      <c r="BA16" s="126">
        <f>VLOOKUP($A16,Tabla58[#All],VLOOKUP(Resultados!$B$1,Años!$A$2:$B$3,2,FALSE),FALSE)</f>
        <v>725.0703006705603</v>
      </c>
      <c r="BB16" s="126">
        <f>VLOOKUP($A16,Tabla60[#All],VLOOKUP(Resultados!$B$1,Años!$A$2:$B$3,2,FALSE),FALSE)</f>
        <v>0.71911405937893536</v>
      </c>
      <c r="BC16" s="126">
        <f>VLOOKUP($A16,Tabla61[#All],VLOOKUP(Resultados!$B$1,Años!$A$2:$B$3,2,FALSE),FALSE)</f>
        <v>2.0299999999999999E-2</v>
      </c>
      <c r="BD16" s="126">
        <f>VLOOKUP($A16,Tabla62[#All],VLOOKUP(Resultados!$B$1,Años!$A$2:$B$3,2,FALSE),FALSE)</f>
        <v>5.5042751592007448E-5</v>
      </c>
      <c r="BE16" s="126">
        <f>VLOOKUP($A16,Tabla63[#All],VLOOKUP(Resultados!$B$1,Años!$A$2:$B$3,2,FALSE),FALSE)</f>
        <v>12251712.04445097</v>
      </c>
      <c r="BF16" s="126">
        <f>VLOOKUP($A16,Tabla64[#All],VLOOKUP(Resultados!$B$1,Años!$A$2:$B$3,2,FALSE),FALSE)</f>
        <v>0</v>
      </c>
      <c r="BG16" s="126">
        <f>VLOOKUP($A16,Tabla65[#All],VLOOKUP(Resultados!$B$1,Años!$A$2:$B$3,2,FALSE),FALSE)</f>
        <v>130322</v>
      </c>
    </row>
    <row r="17" spans="1:59" x14ac:dyDescent="0.3">
      <c r="A17" s="125" t="s">
        <v>186</v>
      </c>
      <c r="B17" s="126">
        <f>VLOOKUP($A17,Tabla1[#All],VLOOKUP(Resultados!$B$1,Años!$A$2:$B$3,2,FALSE),FALSE)</f>
        <v>0</v>
      </c>
      <c r="C17" s="126">
        <f>VLOOKUP($A17,Tabla2[#All],VLOOKUP(Resultados!$B$1,Años!$A$2:$B$3,2,FALSE),FALSE)</f>
        <v>0</v>
      </c>
      <c r="D17" s="126">
        <f>VLOOKUP($A17,Tabla5[#All],VLOOKUP(Resultados!$B$1,Años!$A$2:$B$3,2,FALSE),FALSE)</f>
        <v>1.2453618623395138E-3</v>
      </c>
      <c r="E17" s="126">
        <f>VLOOKUP($A17,Tabla3[#All],VLOOKUP(Resultados!$B$1,Años!$A$2:$B$3,2,FALSE),FALSE)</f>
        <v>0.15323858637674498</v>
      </c>
      <c r="F17" s="126">
        <f>VLOOKUP($A17,Tabla4[#All],VLOOKUP(Resultados!$B$1,Años!$A$2:$B$3,2,FALSE),FALSE)</f>
        <v>2.0686544910999234E-3</v>
      </c>
      <c r="G17" s="126">
        <f>VLOOKUP($A17,Tabla6[#All],VLOOKUP(Resultados!$B$1,Años!$A$2:$B$3,2,FALSE),FALSE)</f>
        <v>0.89707865168539325</v>
      </c>
      <c r="H17" s="126">
        <f>VLOOKUP($A17,Tabla9[#All],VLOOKUP(Resultados!$B$1,Años!$A$2:$B$3,2,FALSE),FALSE)</f>
        <v>0.40133138954884406</v>
      </c>
      <c r="I17" s="126">
        <f>VLOOKUP($A17,Tabla10[#All],VLOOKUP(Resultados!$B$1,Años!$A$2:$B$3,2,FALSE),FALSE)</f>
        <v>0.57045654419168712</v>
      </c>
      <c r="J17" s="126">
        <f>VLOOKUP($A17,Tabla118[#All],VLOOKUP(Resultados!$B$1,Años!$A$2:$B$3,2,FALSE),FALSE)</f>
        <v>6.7350750222728323E-2</v>
      </c>
      <c r="K17" s="126">
        <f>VLOOKUP($A17,Tabla11813[#All],VLOOKUP(Resultados!$B$1,Años!$A$2:$B$3,2,FALSE),FALSE)</f>
        <v>487.39999999999992</v>
      </c>
      <c r="L17" s="126">
        <f>VLOOKUP($A17,Tabla13[#All],VLOOKUP(Resultados!$B$1,Años!$A$2:$B$3,2,FALSE),FALSE)</f>
        <v>5.8926470588235293</v>
      </c>
      <c r="M17" s="126">
        <f>VLOOKUP($A17,Tabla11[#All],VLOOKUP(Resultados!$B$1,Años!$A$2:$B$3,2,FALSE),FALSE)</f>
        <v>3.8823529411764706</v>
      </c>
      <c r="N17" s="126">
        <f>VLOOKUP($A17,Tabla16[#All],VLOOKUP(Resultados!$B$1,Años!$A$2:$B$3,2,FALSE),FALSE)</f>
        <v>3.7647058823529411</v>
      </c>
      <c r="O17" s="126">
        <f>VLOOKUP($A17,Tabla17[#All],VLOOKUP(Resultados!$B$1,Años!$A$2:$B$3,2,FALSE),FALSE)</f>
        <v>0.23529411764705882</v>
      </c>
      <c r="P17" s="126">
        <f>VLOOKUP($A17,Tabla18[#All],VLOOKUP(Resultados!$B$1,Años!$A$2:$B$3,2,FALSE),FALSE)</f>
        <v>3.5294117647058822</v>
      </c>
      <c r="Q17" s="126">
        <f>VLOOKUP($A17,Tabla19[#All],VLOOKUP(Resultados!$B$1,Años!$A$2:$B$3,2,FALSE),FALSE)</f>
        <v>0.29411764705882354</v>
      </c>
      <c r="R17" s="126">
        <f>VLOOKUP($A17,Tabla20[#All],VLOOKUP(Resultados!$B$1,Años!$A$2:$B$3,2,FALSE),FALSE)</f>
        <v>0</v>
      </c>
      <c r="S17" s="126">
        <f>VLOOKUP($A17,Tabla15[#All],VLOOKUP(Resultados!$B$1,Años!$A$2:$B$3,2,FALSE),FALSE)</f>
        <v>3.1176470588235294</v>
      </c>
      <c r="T17" s="126">
        <f>VLOOKUP($A17,Tabla1555[#All],VLOOKUP(Resultados!$B$1,Años!$A$2:$B$3,2,FALSE),FALSE)</f>
        <v>2.4705882352941178</v>
      </c>
      <c r="U17" s="126">
        <f>VLOOKUP($A17,Tabla21[#All],VLOOKUP(Resultados!$B$1,Años!$A$2:$B$3,2,FALSE),FALSE)</f>
        <v>3.5882352941176472</v>
      </c>
      <c r="V17" s="126">
        <f>VLOOKUP($A17,Tabla22[#All],VLOOKUP(Resultados!$B$1,Años!$A$2:$B$3,2,FALSE),FALSE)</f>
        <v>3.3529411764705883</v>
      </c>
      <c r="W17" s="126">
        <f>VLOOKUP($A17,Tabla23[#All],VLOOKUP(Resultados!$B$1,Años!$A$2:$B$3,2,FALSE),FALSE)</f>
        <v>3.2941176470588234</v>
      </c>
      <c r="X17" s="126">
        <f>VLOOKUP($A17,Tabla24[#All],VLOOKUP(Resultados!$B$1,Años!$A$2:$B$3,2,FALSE),FALSE)</f>
        <v>2.9411764705882355</v>
      </c>
      <c r="Y17" s="126">
        <f>VLOOKUP($A17,Tabla25[#All],VLOOKUP(Resultados!$B$1,Años!$A$2:$B$3,2,FALSE),FALSE)</f>
        <v>4.8907006071340672E-2</v>
      </c>
      <c r="Z17" s="126">
        <f>VLOOKUP($A17,Tabla26[#All],VLOOKUP(Resultados!$B$1,Años!$A$2:$B$3,2,FALSE),FALSE)</f>
        <v>0.55905679869792491</v>
      </c>
      <c r="AA17" s="126">
        <f>VLOOKUP($A17,Tabla27[#All],VLOOKUP(Resultados!$B$1,Años!$A$2:$B$3,2,FALSE),FALSE)</f>
        <v>0.35466864178487123</v>
      </c>
      <c r="AB17" s="126">
        <f>VLOOKUP($A17,Tabla28[#All],VLOOKUP(Resultados!$B$1,Años!$A$2:$B$3,2,FALSE),FALSE)</f>
        <v>5.0044867701746598E-2</v>
      </c>
      <c r="AC17" s="126">
        <f>VLOOKUP($A17,Tabla29[#All],VLOOKUP(Resultados!$B$1,Años!$A$2:$B$3,2,FALSE),FALSE)</f>
        <v>0.16934111301237501</v>
      </c>
      <c r="AD17" s="126">
        <f>VLOOKUP($A17,Tabla30[#All],VLOOKUP(Resultados!$B$1,Años!$A$2:$B$3,2,FALSE),FALSE)</f>
        <v>0.55573035416135319</v>
      </c>
      <c r="AE17" s="126">
        <f>VLOOKUP($A17,Tabla31[#All],VLOOKUP(Resultados!$B$1,Años!$A$2:$B$3,2,FALSE),FALSE)</f>
        <v>0.39269481164743902</v>
      </c>
      <c r="AF17" s="126">
        <f>VLOOKUP($A17,Tabla32[#All],VLOOKUP(Resultados!$B$1,Años!$A$2:$B$3,2,FALSE),FALSE)</f>
        <v>3.0200000000000001E-2</v>
      </c>
      <c r="AG17" s="126">
        <f>VLOOKUP($A17,Tabla33[#All],VLOOKUP(Resultados!$B$1,Años!$A$2:$B$3,2,FALSE),FALSE)</f>
        <v>0.5837722354217576</v>
      </c>
      <c r="AH17" s="126">
        <f>VLOOKUP($A17,Tabla34[#All],VLOOKUP(Resultados!$B$1,Años!$A$2:$B$3,2,FALSE),FALSE)</f>
        <v>558.05816204084442</v>
      </c>
      <c r="AI17" s="126" t="str">
        <f>VLOOKUP($A17,Tabla36[#All],VLOOKUP(Resultados!$B$1,Años!$A$2:$B$3,2,FALSE),FALSE)</f>
        <v>NA</v>
      </c>
      <c r="AJ17" s="126">
        <f>VLOOKUP($A17,Tabla37[#All],VLOOKUP(Resultados!$B$1,Años!$A$2:$B$3,2,FALSE),FALSE)</f>
        <v>0.26500000000000001</v>
      </c>
      <c r="AK17" s="126">
        <f>VLOOKUP($A17,Tabla38[#All],VLOOKUP(Resultados!$B$1,Años!$A$2:$B$3,2,FALSE),FALSE)</f>
        <v>0.99713730915224896</v>
      </c>
      <c r="AL17" s="126">
        <f>VLOOKUP($A17,Tabla39[#All],VLOOKUP(Resultados!$B$1,Años!$A$2:$B$3,2,FALSE),FALSE)</f>
        <v>542.0969482329491</v>
      </c>
      <c r="AM17" s="126">
        <f>VLOOKUP($A17,Tabla40[#All],VLOOKUP(Resultados!$B$1,Años!$A$2:$B$3,2,FALSE),FALSE)</f>
        <v>0.91063139214911482</v>
      </c>
      <c r="AN17" s="126">
        <f>VLOOKUP($A17,Tabla41[#All],VLOOKUP(Resultados!$B$1,Años!$A$2:$B$3,2,FALSE),FALSE)</f>
        <v>0.95859807994190704</v>
      </c>
      <c r="AO17" s="126">
        <f>VLOOKUP($A17,Tabla42[#All],VLOOKUP(Resultados!$B$1,Años!$A$2:$B$3,2,FALSE),FALSE)</f>
        <v>1.9051487189938418E-2</v>
      </c>
      <c r="AP17" s="126">
        <f>VLOOKUP($A17,Tabla43[#All],VLOOKUP(Resultados!$B$1,Años!$A$2:$B$3,2,FALSE),FALSE)</f>
        <v>0.62741466436447935</v>
      </c>
      <c r="AQ17" s="126">
        <f>VLOOKUP($A17,Tabla44[#All],VLOOKUP(Resultados!$B$1,Años!$A$2:$B$3,2,FALSE),FALSE)</f>
        <v>6.142690722403582E-2</v>
      </c>
      <c r="AR17" s="126">
        <f>VLOOKUP($A17,Tabla45[#All],VLOOKUP(Resultados!$B$1,Años!$A$2:$B$3,2,FALSE),FALSE)</f>
        <v>0.6470588235294118</v>
      </c>
      <c r="AS17" s="126">
        <f>VLOOKUP($A17,Tabla47[#All],VLOOKUP(Resultados!$B$1,Años!$A$2:$B$3,2,FALSE),FALSE)</f>
        <v>1.0607282897667238E-2</v>
      </c>
      <c r="AT17" s="126">
        <f>VLOOKUP($A17,Tabla49[#All],VLOOKUP(Resultados!$B$1,Años!$A$2:$B$3,2,FALSE),FALSE)</f>
        <v>0.52941176470588236</v>
      </c>
      <c r="AU17" s="126">
        <f>VLOOKUP($A17,Tabla51[#All],VLOOKUP(Resultados!$B$1,Años!$A$2:$B$3,2,FALSE),FALSE)</f>
        <v>17.975618524691964</v>
      </c>
      <c r="AV17" s="126">
        <f>VLOOKUP($A17,Tabla52[#All],VLOOKUP(Resultados!$B$1,Años!$A$2:$B$3,2,FALSE),FALSE)</f>
        <v>1237.2314447668944</v>
      </c>
      <c r="AW17" s="204">
        <f>VLOOKUP($A17,Tabla8[#All],VLOOKUP(Resultados!$B$1,Años!$A$2:$B$3,2,FALSE),FALSE)</f>
        <v>3820203065.2014284</v>
      </c>
      <c r="AX17" s="126">
        <f>VLOOKUP($A17,Tabla55[#All],VLOOKUP(Resultados!$B$1,Años!$A$2:$B$3,2,FALSE),FALSE)</f>
        <v>5.3917366244493694</v>
      </c>
      <c r="AY17" s="126">
        <f>VLOOKUP($A17,Tabla56[#All],VLOOKUP(Resultados!$B$1,Años!$A$2:$B$3,2,FALSE),FALSE)</f>
        <v>16.175209873348109</v>
      </c>
      <c r="AZ17" s="126">
        <f>VLOOKUP($A17,Tabla57[#All],VLOOKUP(Resultados!$B$1,Años!$A$2:$B$3,2,FALSE),FALSE)</f>
        <v>5.3917366244493694</v>
      </c>
      <c r="BA17" s="126">
        <f>VLOOKUP($A17,Tabla58[#All],VLOOKUP(Resultados!$B$1,Años!$A$2:$B$3,2,FALSE),FALSE)</f>
        <v>1466.5523618502282</v>
      </c>
      <c r="BB17" s="126">
        <f>VLOOKUP($A17,Tabla60[#All],VLOOKUP(Resultados!$B$1,Años!$A$2:$B$3,2,FALSE),FALSE)</f>
        <v>0.81828503854094925</v>
      </c>
      <c r="BC17" s="126">
        <f>VLOOKUP($A17,Tabla61[#All],VLOOKUP(Resultados!$B$1,Años!$A$2:$B$3,2,FALSE),FALSE)</f>
        <v>2.8199999999999999E-2</v>
      </c>
      <c r="BD17" s="126">
        <f>VLOOKUP($A17,Tabla62[#All],VLOOKUP(Resultados!$B$1,Años!$A$2:$B$3,2,FALSE),FALSE)</f>
        <v>5.2270551240238019E-5</v>
      </c>
      <c r="BE17" s="126">
        <f>VLOOKUP($A17,Tabla63[#All],VLOOKUP(Resultados!$B$1,Años!$A$2:$B$3,2,FALSE),FALSE)</f>
        <v>14642336.534002509</v>
      </c>
      <c r="BF17" s="126">
        <f>VLOOKUP($A17,Tabla64[#All],VLOOKUP(Resultados!$B$1,Años!$A$2:$B$3,2,FALSE),FALSE)</f>
        <v>0</v>
      </c>
      <c r="BG17" s="126">
        <f>VLOOKUP($A17,Tabla65[#All],VLOOKUP(Resultados!$B$1,Años!$A$2:$B$3,2,FALSE),FALSE)</f>
        <v>983621</v>
      </c>
    </row>
    <row r="18" spans="1:59" x14ac:dyDescent="0.3">
      <c r="A18" s="125" t="s">
        <v>187</v>
      </c>
      <c r="B18" s="126">
        <f>VLOOKUP($A18,Tabla1[#All],VLOOKUP(Resultados!$B$1,Años!$A$2:$B$3,2,FALSE),FALSE)</f>
        <v>0</v>
      </c>
      <c r="C18" s="126">
        <f>VLOOKUP($A18,Tabla2[#All],VLOOKUP(Resultados!$B$1,Años!$A$2:$B$3,2,FALSE),FALSE)</f>
        <v>0</v>
      </c>
      <c r="D18" s="126">
        <f>VLOOKUP($A18,Tabla5[#All],VLOOKUP(Resultados!$B$1,Años!$A$2:$B$3,2,FALSE),FALSE)</f>
        <v>1.1406999516446572E-2</v>
      </c>
      <c r="E18" s="126">
        <f>VLOOKUP($A18,Tabla3[#All],VLOOKUP(Resultados!$B$1,Años!$A$2:$B$3,2,FALSE),FALSE)</f>
        <v>8.6068968155050982E-2</v>
      </c>
      <c r="F18" s="126">
        <f>VLOOKUP($A18,Tabla4[#All],VLOOKUP(Resultados!$B$1,Años!$A$2:$B$3,2,FALSE),FALSE)</f>
        <v>3.1529689120263021E-3</v>
      </c>
      <c r="G18" s="126">
        <f>VLOOKUP($A18,Tabla6[#All],VLOOKUP(Resultados!$B$1,Años!$A$2:$B$3,2,FALSE),FALSE)</f>
        <v>0.878682842287695</v>
      </c>
      <c r="H18" s="126">
        <f>VLOOKUP($A18,Tabla9[#All],VLOOKUP(Resultados!$B$1,Años!$A$2:$B$3,2,FALSE),FALSE)</f>
        <v>0.23262876349221864</v>
      </c>
      <c r="I18" s="126">
        <f>VLOOKUP($A18,Tabla10[#All],VLOOKUP(Resultados!$B$1,Años!$A$2:$B$3,2,FALSE),FALSE)</f>
        <v>0.24167745791413486</v>
      </c>
      <c r="J18" s="126">
        <f>VLOOKUP($A18,Tabla118[#All],VLOOKUP(Resultados!$B$1,Años!$A$2:$B$3,2,FALSE),FALSE)</f>
        <v>1.678523120631889E-2</v>
      </c>
      <c r="K18" s="126">
        <f>VLOOKUP($A18,Tabla11813[#All],VLOOKUP(Resultados!$B$1,Años!$A$2:$B$3,2,FALSE),FALSE)</f>
        <v>19</v>
      </c>
      <c r="L18" s="126">
        <f>VLOOKUP($A18,Tabla13[#All],VLOOKUP(Resultados!$B$1,Años!$A$2:$B$3,2,FALSE),FALSE)</f>
        <v>4.8335714285714291</v>
      </c>
      <c r="M18" s="126">
        <f>VLOOKUP($A18,Tabla11[#All],VLOOKUP(Resultados!$B$1,Años!$A$2:$B$3,2,FALSE),FALSE)</f>
        <v>4.4000000000000004</v>
      </c>
      <c r="N18" s="126">
        <f>VLOOKUP($A18,Tabla16[#All],VLOOKUP(Resultados!$B$1,Años!$A$2:$B$3,2,FALSE),FALSE)</f>
        <v>4.0285714285714285</v>
      </c>
      <c r="O18" s="126">
        <f>VLOOKUP($A18,Tabla17[#All],VLOOKUP(Resultados!$B$1,Años!$A$2:$B$3,2,FALSE),FALSE)</f>
        <v>0.48571428571428571</v>
      </c>
      <c r="P18" s="126">
        <f>VLOOKUP($A18,Tabla18[#All],VLOOKUP(Resultados!$B$1,Años!$A$2:$B$3,2,FALSE),FALSE)</f>
        <v>4.0571428571428569</v>
      </c>
      <c r="Q18" s="126">
        <f>VLOOKUP($A18,Tabla19[#All],VLOOKUP(Resultados!$B$1,Años!$A$2:$B$3,2,FALSE),FALSE)</f>
        <v>0.77142857142857146</v>
      </c>
      <c r="R18" s="126">
        <f>VLOOKUP($A18,Tabla20[#All],VLOOKUP(Resultados!$B$1,Años!$A$2:$B$3,2,FALSE),FALSE)</f>
        <v>0.22857142857142856</v>
      </c>
      <c r="S18" s="126">
        <f>VLOOKUP($A18,Tabla15[#All],VLOOKUP(Resultados!$B$1,Años!$A$2:$B$3,2,FALSE),FALSE)</f>
        <v>3.6857142857142855</v>
      </c>
      <c r="T18" s="126">
        <f>VLOOKUP($A18,Tabla1555[#All],VLOOKUP(Resultados!$B$1,Años!$A$2:$B$3,2,FALSE),FALSE)</f>
        <v>3.3714285714285714</v>
      </c>
      <c r="U18" s="126">
        <f>VLOOKUP($A18,Tabla21[#All],VLOOKUP(Resultados!$B$1,Años!$A$2:$B$3,2,FALSE),FALSE)</f>
        <v>3.5428571428571427</v>
      </c>
      <c r="V18" s="126">
        <f>VLOOKUP($A18,Tabla22[#All],VLOOKUP(Resultados!$B$1,Años!$A$2:$B$3,2,FALSE),FALSE)</f>
        <v>2.8857142857142857</v>
      </c>
      <c r="W18" s="126">
        <f>VLOOKUP($A18,Tabla23[#All],VLOOKUP(Resultados!$B$1,Años!$A$2:$B$3,2,FALSE),FALSE)</f>
        <v>3.7714285714285714</v>
      </c>
      <c r="X18" s="126">
        <f>VLOOKUP($A18,Tabla24[#All],VLOOKUP(Resultados!$B$1,Años!$A$2:$B$3,2,FALSE),FALSE)</f>
        <v>3.7428571428571429</v>
      </c>
      <c r="Y18" s="126">
        <f>VLOOKUP($A18,Tabla25[#All],VLOOKUP(Resultados!$B$1,Años!$A$2:$B$3,2,FALSE),FALSE)</f>
        <v>9.3279708071567526E-3</v>
      </c>
      <c r="Z18" s="126">
        <f>VLOOKUP($A18,Tabla26[#All],VLOOKUP(Resultados!$B$1,Años!$A$2:$B$3,2,FALSE),FALSE)</f>
        <v>0.66861673851591807</v>
      </c>
      <c r="AA18" s="126">
        <f>VLOOKUP($A18,Tabla27[#All],VLOOKUP(Resultados!$B$1,Años!$A$2:$B$3,2,FALSE),FALSE)</f>
        <v>0.24028101080116235</v>
      </c>
      <c r="AB18" s="126">
        <f>VLOOKUP($A18,Tabla28[#All],VLOOKUP(Resultados!$B$1,Años!$A$2:$B$3,2,FALSE),FALSE)</f>
        <v>4.8227516077260606E-3</v>
      </c>
      <c r="AC18" s="126">
        <f>VLOOKUP($A18,Tabla29[#All],VLOOKUP(Resultados!$B$1,Años!$A$2:$B$3,2,FALSE),FALSE)</f>
        <v>1.5509364132789598E-2</v>
      </c>
      <c r="AD18" s="126">
        <f>VLOOKUP($A18,Tabla30[#All],VLOOKUP(Resultados!$B$1,Años!$A$2:$B$3,2,FALSE),FALSE)</f>
        <v>0.53178865510330897</v>
      </c>
      <c r="AE18" s="126">
        <f>VLOOKUP($A18,Tabla31[#All],VLOOKUP(Resultados!$B$1,Años!$A$2:$B$3,2,FALSE),FALSE)</f>
        <v>0.57062388321613955</v>
      </c>
      <c r="AF18" s="126">
        <f>VLOOKUP($A18,Tabla32[#All],VLOOKUP(Resultados!$B$1,Años!$A$2:$B$3,2,FALSE),FALSE)</f>
        <v>2.3900000000000001E-2</v>
      </c>
      <c r="AG18" s="126">
        <f>VLOOKUP($A18,Tabla33[#All],VLOOKUP(Resultados!$B$1,Años!$A$2:$B$3,2,FALSE),FALSE)</f>
        <v>0.55455874866828603</v>
      </c>
      <c r="AH18" s="126">
        <f>VLOOKUP($A18,Tabla34[#All],VLOOKUP(Resultados!$B$1,Años!$A$2:$B$3,2,FALSE),FALSE)</f>
        <v>575.39244628391714</v>
      </c>
      <c r="AI18" s="126">
        <f>VLOOKUP($A18,Tabla36[#All],VLOOKUP(Resultados!$B$1,Años!$A$2:$B$3,2,FALSE),FALSE)</f>
        <v>0.21</v>
      </c>
      <c r="AJ18" s="126">
        <f>VLOOKUP($A18,Tabla37[#All],VLOOKUP(Resultados!$B$1,Años!$A$2:$B$3,2,FALSE),FALSE)</f>
        <v>0.13600000000000001</v>
      </c>
      <c r="AK18" s="126">
        <f>VLOOKUP($A18,Tabla38[#All],VLOOKUP(Resultados!$B$1,Años!$A$2:$B$3,2,FALSE),FALSE)</f>
        <v>0.89795794157271902</v>
      </c>
      <c r="AL18" s="126">
        <f>VLOOKUP($A18,Tabla39[#All],VLOOKUP(Resultados!$B$1,Años!$A$2:$B$3,2,FALSE),FALSE)</f>
        <v>578.55345730938484</v>
      </c>
      <c r="AM18" s="126">
        <f>VLOOKUP($A18,Tabla40[#All],VLOOKUP(Resultados!$B$1,Años!$A$2:$B$3,2,FALSE),FALSE)</f>
        <v>0.7469841855168835</v>
      </c>
      <c r="AN18" s="126">
        <f>VLOOKUP($A18,Tabla41[#All],VLOOKUP(Resultados!$B$1,Años!$A$2:$B$3,2,FALSE),FALSE)</f>
        <v>0.88448555790507333</v>
      </c>
      <c r="AO18" s="126">
        <f>VLOOKUP($A18,Tabla42[#All],VLOOKUP(Resultados!$B$1,Años!$A$2:$B$3,2,FALSE),FALSE)</f>
        <v>1.7776522337735468E-2</v>
      </c>
      <c r="AP18" s="126">
        <f>VLOOKUP($A18,Tabla43[#All],VLOOKUP(Resultados!$B$1,Años!$A$2:$B$3,2,FALSE),FALSE)</f>
        <v>0.55120142028045516</v>
      </c>
      <c r="AQ18" s="126">
        <f>VLOOKUP($A18,Tabla44[#All],VLOOKUP(Resultados!$B$1,Años!$A$2:$B$3,2,FALSE),FALSE)</f>
        <v>0.17202275696409491</v>
      </c>
      <c r="AR18" s="126">
        <f>VLOOKUP($A18,Tabla45[#All],VLOOKUP(Resultados!$B$1,Años!$A$2:$B$3,2,FALSE),FALSE)</f>
        <v>0.68571428571428572</v>
      </c>
      <c r="AS18" s="126">
        <f>VLOOKUP($A18,Tabla47[#All],VLOOKUP(Resultados!$B$1,Años!$A$2:$B$3,2,FALSE),FALSE)</f>
        <v>1.7890337474318535E-2</v>
      </c>
      <c r="AT18" s="126">
        <f>VLOOKUP($A18,Tabla49[#All],VLOOKUP(Resultados!$B$1,Años!$A$2:$B$3,2,FALSE),FALSE)</f>
        <v>0.7142857142857143</v>
      </c>
      <c r="AU18" s="126">
        <f>VLOOKUP($A18,Tabla51[#All],VLOOKUP(Resultados!$B$1,Años!$A$2:$B$3,2,FALSE),FALSE)</f>
        <v>2.8307761988337203</v>
      </c>
      <c r="AV18" s="126">
        <f>VLOOKUP($A18,Tabla52[#All],VLOOKUP(Resultados!$B$1,Años!$A$2:$B$3,2,FALSE),FALSE)</f>
        <v>368.00090584838358</v>
      </c>
      <c r="AW18" s="204">
        <f>VLOOKUP($A18,Tabla8[#All],VLOOKUP(Resultados!$B$1,Años!$A$2:$B$3,2,FALSE),FALSE)</f>
        <v>2979336593.625</v>
      </c>
      <c r="AX18" s="126">
        <f>VLOOKUP($A18,Tabla55[#All],VLOOKUP(Resultados!$B$1,Años!$A$2:$B$3,2,FALSE),FALSE)</f>
        <v>5.6196823755521343</v>
      </c>
      <c r="AY18" s="126">
        <f>VLOOKUP($A18,Tabla56[#All],VLOOKUP(Resultados!$B$1,Años!$A$2:$B$3,2,FALSE),FALSE)</f>
        <v>0</v>
      </c>
      <c r="AZ18" s="126">
        <f>VLOOKUP($A18,Tabla57[#All],VLOOKUP(Resultados!$B$1,Años!$A$2:$B$3,2,FALSE),FALSE)</f>
        <v>0</v>
      </c>
      <c r="BA18" s="126">
        <f>VLOOKUP($A18,Tabla58[#All],VLOOKUP(Resultados!$B$1,Años!$A$2:$B$3,2,FALSE),FALSE)</f>
        <v>258.50538927539816</v>
      </c>
      <c r="BB18" s="126">
        <f>VLOOKUP($A18,Tabla60[#All],VLOOKUP(Resultados!$B$1,Años!$A$2:$B$3,2,FALSE),FALSE)</f>
        <v>0.71324002827278488</v>
      </c>
      <c r="BC18" s="126">
        <f>VLOOKUP($A18,Tabla61[#All],VLOOKUP(Resultados!$B$1,Años!$A$2:$B$3,2,FALSE),FALSE)</f>
        <v>-4.0000000000000002E-4</v>
      </c>
      <c r="BD18" s="126">
        <f>VLOOKUP($A18,Tabla62[#All],VLOOKUP(Resultados!$B$1,Años!$A$2:$B$3,2,FALSE),FALSE)</f>
        <v>6.5383295201004721E-5</v>
      </c>
      <c r="BE18" s="126">
        <f>VLOOKUP($A18,Tabla63[#All],VLOOKUP(Resultados!$B$1,Años!$A$2:$B$3,2,FALSE),FALSE)</f>
        <v>8936005.1235993654</v>
      </c>
      <c r="BF18" s="126">
        <f>VLOOKUP($A18,Tabla64[#All],VLOOKUP(Resultados!$B$1,Años!$A$2:$B$3,2,FALSE),FALSE)</f>
        <v>0</v>
      </c>
      <c r="BG18" s="126">
        <f>VLOOKUP($A18,Tabla65[#All],VLOOKUP(Resultados!$B$1,Años!$A$2:$B$3,2,FALSE),FALSE)</f>
        <v>2821</v>
      </c>
    </row>
    <row r="19" spans="1:59" x14ac:dyDescent="0.3">
      <c r="A19" s="125" t="s">
        <v>188</v>
      </c>
      <c r="B19" s="126">
        <f>VLOOKUP($A19,Tabla1[#All],VLOOKUP(Resultados!$B$1,Años!$A$2:$B$3,2,FALSE),FALSE)</f>
        <v>0</v>
      </c>
      <c r="C19" s="126">
        <f>VLOOKUP($A19,Tabla2[#All],VLOOKUP(Resultados!$B$1,Años!$A$2:$B$3,2,FALSE),FALSE)</f>
        <v>0</v>
      </c>
      <c r="D19" s="126">
        <f>VLOOKUP($A19,Tabla5[#All],VLOOKUP(Resultados!$B$1,Años!$A$2:$B$3,2,FALSE),FALSE)</f>
        <v>7.2661809038743232E-3</v>
      </c>
      <c r="E19" s="126">
        <f>VLOOKUP($A19,Tabla3[#All],VLOOKUP(Resultados!$B$1,Años!$A$2:$B$3,2,FALSE),FALSE)</f>
        <v>0.13129697141744093</v>
      </c>
      <c r="F19" s="126">
        <f>VLOOKUP($A19,Tabla4[#All],VLOOKUP(Resultados!$B$1,Años!$A$2:$B$3,2,FALSE),FALSE)</f>
        <v>2.4751086139381548E-3</v>
      </c>
      <c r="G19" s="126">
        <f>VLOOKUP($A19,Tabla6[#All],VLOOKUP(Resultados!$B$1,Años!$A$2:$B$3,2,FALSE),FALSE)</f>
        <v>0.92965367965367962</v>
      </c>
      <c r="H19" s="126">
        <f>VLOOKUP($A19,Tabla9[#All],VLOOKUP(Resultados!$B$1,Años!$A$2:$B$3,2,FALSE),FALSE)</f>
        <v>0.34929517297620294</v>
      </c>
      <c r="I19" s="126">
        <f>VLOOKUP($A19,Tabla10[#All],VLOOKUP(Resultados!$B$1,Años!$A$2:$B$3,2,FALSE),FALSE)</f>
        <v>0.46374627907831389</v>
      </c>
      <c r="J19" s="126">
        <f>VLOOKUP($A19,Tabla118[#All],VLOOKUP(Resultados!$B$1,Años!$A$2:$B$3,2,FALSE),FALSE)</f>
        <v>0.10729348072886026</v>
      </c>
      <c r="K19" s="126">
        <f>VLOOKUP($A19,Tabla11813[#All],VLOOKUP(Resultados!$B$1,Años!$A$2:$B$3,2,FALSE),FALSE)</f>
        <v>117</v>
      </c>
      <c r="L19" s="126">
        <f>VLOOKUP($A19,Tabla13[#All],VLOOKUP(Resultados!$B$1,Años!$A$2:$B$3,2,FALSE),FALSE)</f>
        <v>4.9120370370370372</v>
      </c>
      <c r="M19" s="126">
        <f>VLOOKUP($A19,Tabla11[#All],VLOOKUP(Resultados!$B$1,Años!$A$2:$B$3,2,FALSE),FALSE)</f>
        <v>3.9629629629629628</v>
      </c>
      <c r="N19" s="126">
        <f>VLOOKUP($A19,Tabla16[#All],VLOOKUP(Resultados!$B$1,Años!$A$2:$B$3,2,FALSE),FALSE)</f>
        <v>3.9333333333333331</v>
      </c>
      <c r="O19" s="126">
        <f>VLOOKUP($A19,Tabla17[#All],VLOOKUP(Resultados!$B$1,Años!$A$2:$B$3,2,FALSE),FALSE)</f>
        <v>0.34074074074074073</v>
      </c>
      <c r="P19" s="126">
        <f>VLOOKUP($A19,Tabla18[#All],VLOOKUP(Resultados!$B$1,Años!$A$2:$B$3,2,FALSE),FALSE)</f>
        <v>4.1481481481481479</v>
      </c>
      <c r="Q19" s="126">
        <f>VLOOKUP($A19,Tabla19[#All],VLOOKUP(Resultados!$B$1,Años!$A$2:$B$3,2,FALSE),FALSE)</f>
        <v>0.52592592592592591</v>
      </c>
      <c r="R19" s="126">
        <f>VLOOKUP($A19,Tabla20[#All],VLOOKUP(Resultados!$B$1,Años!$A$2:$B$3,2,FALSE),FALSE)</f>
        <v>0.17037037037037037</v>
      </c>
      <c r="S19" s="126">
        <f>VLOOKUP($A19,Tabla15[#All],VLOOKUP(Resultados!$B$1,Años!$A$2:$B$3,2,FALSE),FALSE)</f>
        <v>3.6592592592592594</v>
      </c>
      <c r="T19" s="126">
        <f>VLOOKUP($A19,Tabla1555[#All],VLOOKUP(Resultados!$B$1,Años!$A$2:$B$3,2,FALSE),FALSE)</f>
        <v>3.4222222222222221</v>
      </c>
      <c r="U19" s="126">
        <f>VLOOKUP($A19,Tabla21[#All],VLOOKUP(Resultados!$B$1,Años!$A$2:$B$3,2,FALSE),FALSE)</f>
        <v>3.8592592592592592</v>
      </c>
      <c r="V19" s="126">
        <f>VLOOKUP($A19,Tabla22[#All],VLOOKUP(Resultados!$B$1,Años!$A$2:$B$3,2,FALSE),FALSE)</f>
        <v>3.4</v>
      </c>
      <c r="W19" s="126">
        <f>VLOOKUP($A19,Tabla23[#All],VLOOKUP(Resultados!$B$1,Años!$A$2:$B$3,2,FALSE),FALSE)</f>
        <v>3.7851851851851852</v>
      </c>
      <c r="X19" s="126">
        <f>VLOOKUP($A19,Tabla24[#All],VLOOKUP(Resultados!$B$1,Años!$A$2:$B$3,2,FALSE),FALSE)</f>
        <v>3.7555555555555555</v>
      </c>
      <c r="Y19" s="126">
        <f>VLOOKUP($A19,Tabla25[#All],VLOOKUP(Resultados!$B$1,Años!$A$2:$B$3,2,FALSE),FALSE)</f>
        <v>5.325442076327E-2</v>
      </c>
      <c r="Z19" s="126">
        <f>VLOOKUP($A19,Tabla26[#All],VLOOKUP(Resultados!$B$1,Años!$A$2:$B$3,2,FALSE),FALSE)</f>
        <v>0.6574288285522355</v>
      </c>
      <c r="AA19" s="126">
        <f>VLOOKUP($A19,Tabla27[#All],VLOOKUP(Resultados!$B$1,Años!$A$2:$B$3,2,FALSE),FALSE)</f>
        <v>0.21690676924116131</v>
      </c>
      <c r="AB19" s="126">
        <f>VLOOKUP($A19,Tabla28[#All],VLOOKUP(Resultados!$B$1,Años!$A$2:$B$3,2,FALSE),FALSE)</f>
        <v>2.8250864012322314E-2</v>
      </c>
      <c r="AC19" s="126">
        <f>VLOOKUP($A19,Tabla29[#All],VLOOKUP(Resultados!$B$1,Años!$A$2:$B$3,2,FALSE),FALSE)</f>
        <v>7.3524501848719795E-2</v>
      </c>
      <c r="AD19" s="126">
        <f>VLOOKUP($A19,Tabla30[#All],VLOOKUP(Resultados!$B$1,Años!$A$2:$B$3,2,FALSE),FALSE)</f>
        <v>0.56242980088115746</v>
      </c>
      <c r="AE19" s="126">
        <f>VLOOKUP($A19,Tabla31[#All],VLOOKUP(Resultados!$B$1,Años!$A$2:$B$3,2,FALSE),FALSE)</f>
        <v>0.5671504019971233</v>
      </c>
      <c r="AF19" s="126">
        <f>VLOOKUP($A19,Tabla32[#All],VLOOKUP(Resultados!$B$1,Años!$A$2:$B$3,2,FALSE),FALSE)</f>
        <v>2.8199999999999999E-2</v>
      </c>
      <c r="AG19" s="126">
        <f>VLOOKUP($A19,Tabla33[#All],VLOOKUP(Resultados!$B$1,Años!$A$2:$B$3,2,FALSE),FALSE)</f>
        <v>0.61556127328483556</v>
      </c>
      <c r="AH19" s="126">
        <f>VLOOKUP($A19,Tabla34[#All],VLOOKUP(Resultados!$B$1,Años!$A$2:$B$3,2,FALSE),FALSE)</f>
        <v>535.24882391662902</v>
      </c>
      <c r="AI19" s="126">
        <f>VLOOKUP($A19,Tabla36[#All],VLOOKUP(Resultados!$B$1,Años!$A$2:$B$3,2,FALSE),FALSE)</f>
        <v>0.21</v>
      </c>
      <c r="AJ19" s="126">
        <f>VLOOKUP($A19,Tabla37[#All],VLOOKUP(Resultados!$B$1,Años!$A$2:$B$3,2,FALSE),FALSE)</f>
        <v>0.20200000000000001</v>
      </c>
      <c r="AK19" s="126">
        <f>VLOOKUP($A19,Tabla38[#All],VLOOKUP(Resultados!$B$1,Años!$A$2:$B$3,2,FALSE),FALSE)</f>
        <v>0.99578774692323502</v>
      </c>
      <c r="AL19" s="126">
        <f>VLOOKUP($A19,Tabla39[#All],VLOOKUP(Resultados!$B$1,Años!$A$2:$B$3,2,FALSE),FALSE)</f>
        <v>597.2619784493977</v>
      </c>
      <c r="AM19" s="126">
        <f>VLOOKUP($A19,Tabla40[#All],VLOOKUP(Resultados!$B$1,Años!$A$2:$B$3,2,FALSE),FALSE)</f>
        <v>0.65941549920943676</v>
      </c>
      <c r="AN19" s="126">
        <f>VLOOKUP($A19,Tabla41[#All],VLOOKUP(Resultados!$B$1,Años!$A$2:$B$3,2,FALSE),FALSE)</f>
        <v>0.81764141674756785</v>
      </c>
      <c r="AO19" s="126">
        <f>VLOOKUP($A19,Tabla42[#All],VLOOKUP(Resultados!$B$1,Años!$A$2:$B$3,2,FALSE),FALSE)</f>
        <v>5.125266113874994E-2</v>
      </c>
      <c r="AP19" s="126">
        <f>VLOOKUP($A19,Tabla43[#All],VLOOKUP(Resultados!$B$1,Años!$A$2:$B$3,2,FALSE),FALSE)</f>
        <v>0.53709136334457375</v>
      </c>
      <c r="AQ19" s="126">
        <f>VLOOKUP($A19,Tabla44[#All],VLOOKUP(Resultados!$B$1,Años!$A$2:$B$3,2,FALSE),FALSE)</f>
        <v>1.9972422608526538E-2</v>
      </c>
      <c r="AR19" s="126">
        <f>VLOOKUP($A19,Tabla45[#All],VLOOKUP(Resultados!$B$1,Años!$A$2:$B$3,2,FALSE),FALSE)</f>
        <v>0.55555555555555558</v>
      </c>
      <c r="AS19" s="126">
        <f>VLOOKUP($A19,Tabla47[#All],VLOOKUP(Resultados!$B$1,Años!$A$2:$B$3,2,FALSE),FALSE)</f>
        <v>7.5488284355398677E-3</v>
      </c>
      <c r="AT19" s="126">
        <f>VLOOKUP($A19,Tabla49[#All],VLOOKUP(Resultados!$B$1,Años!$A$2:$B$3,2,FALSE),FALSE)</f>
        <v>0.4148148148148148</v>
      </c>
      <c r="AU19" s="126">
        <f>VLOOKUP($A19,Tabla51[#All],VLOOKUP(Resultados!$B$1,Años!$A$2:$B$3,2,FALSE),FALSE)</f>
        <v>8.0398777938575332</v>
      </c>
      <c r="AV19" s="126">
        <f>VLOOKUP($A19,Tabla52[#All],VLOOKUP(Resultados!$B$1,Años!$A$2:$B$3,2,FALSE),FALSE)</f>
        <v>970.74080029539107</v>
      </c>
      <c r="AW19" s="204">
        <f>VLOOKUP($A19,Tabla8[#All],VLOOKUP(Resultados!$B$1,Años!$A$2:$B$3,2,FALSE),FALSE)</f>
        <v>6976133934.3666668</v>
      </c>
      <c r="AX19" s="126">
        <f>VLOOKUP($A19,Tabla55[#All],VLOOKUP(Resultados!$B$1,Años!$A$2:$B$3,2,FALSE),FALSE)</f>
        <v>17.675443506336645</v>
      </c>
      <c r="AY19" s="126">
        <f>VLOOKUP($A19,Tabla56[#All],VLOOKUP(Resultados!$B$1,Años!$A$2:$B$3,2,FALSE),FALSE)</f>
        <v>8.8377217531683225</v>
      </c>
      <c r="AZ19" s="126">
        <f>VLOOKUP($A19,Tabla57[#All],VLOOKUP(Resultados!$B$1,Años!$A$2:$B$3,2,FALSE),FALSE)</f>
        <v>14.729536255280538</v>
      </c>
      <c r="BA19" s="126">
        <f>VLOOKUP($A19,Tabla58[#All],VLOOKUP(Resultados!$B$1,Años!$A$2:$B$3,2,FALSE),FALSE)</f>
        <v>989.82483635485221</v>
      </c>
      <c r="BB19" s="126">
        <f>VLOOKUP($A19,Tabla60[#All],VLOOKUP(Resultados!$B$1,Años!$A$2:$B$3,2,FALSE),FALSE)</f>
        <v>0.78187145947086434</v>
      </c>
      <c r="BC19" s="126">
        <f>VLOOKUP($A19,Tabla61[#All],VLOOKUP(Resultados!$B$1,Años!$A$2:$B$3,2,FALSE),FALSE)</f>
        <v>2.3E-3</v>
      </c>
      <c r="BD19" s="126">
        <f>VLOOKUP($A19,Tabla62[#All],VLOOKUP(Resultados!$B$1,Años!$A$2:$B$3,2,FALSE),FALSE)</f>
        <v>5.6946583824055574E-5</v>
      </c>
      <c r="BE19" s="126">
        <f>VLOOKUP($A19,Tabla63[#All],VLOOKUP(Resultados!$B$1,Años!$A$2:$B$3,2,FALSE),FALSE)</f>
        <v>13479694.675294807</v>
      </c>
      <c r="BF19" s="126">
        <f>VLOOKUP($A19,Tabla64[#All],VLOOKUP(Resultados!$B$1,Años!$A$2:$B$3,2,FALSE),FALSE)</f>
        <v>5397</v>
      </c>
      <c r="BG19" s="126">
        <f>VLOOKUP($A19,Tabla65[#All],VLOOKUP(Resultados!$B$1,Años!$A$2:$B$3,2,FALSE),FALSE)</f>
        <v>148244</v>
      </c>
    </row>
    <row r="20" spans="1:59" x14ac:dyDescent="0.3">
      <c r="A20" s="125" t="s">
        <v>189</v>
      </c>
      <c r="B20" s="126">
        <f>VLOOKUP($A20,Tabla1[#All],VLOOKUP(Resultados!$B$1,Años!$A$2:$B$3,2,FALSE),FALSE)</f>
        <v>0</v>
      </c>
      <c r="C20" s="126">
        <f>VLOOKUP($A20,Tabla2[#All],VLOOKUP(Resultados!$B$1,Años!$A$2:$B$3,2,FALSE),FALSE)</f>
        <v>0</v>
      </c>
      <c r="D20" s="126">
        <f>VLOOKUP($A20,Tabla5[#All],VLOOKUP(Resultados!$B$1,Años!$A$2:$B$3,2,FALSE),FALSE)</f>
        <v>9.1375663272248338E-3</v>
      </c>
      <c r="E20" s="126">
        <f>VLOOKUP($A20,Tabla3[#All],VLOOKUP(Resultados!$B$1,Años!$A$2:$B$3,2,FALSE),FALSE)</f>
        <v>7.6983569060349658E-2</v>
      </c>
      <c r="F20" s="126">
        <f>VLOOKUP($A20,Tabla4[#All],VLOOKUP(Resultados!$B$1,Años!$A$2:$B$3,2,FALSE),FALSE)</f>
        <v>2.8777115652761959E-3</v>
      </c>
      <c r="G20" s="126">
        <f>VLOOKUP($A20,Tabla6[#All],VLOOKUP(Resultados!$B$1,Años!$A$2:$B$3,2,FALSE),FALSE)</f>
        <v>0.81067180970748953</v>
      </c>
      <c r="H20" s="126">
        <f>VLOOKUP($A20,Tabla9[#All],VLOOKUP(Resultados!$B$1,Años!$A$2:$B$3,2,FALSE),FALSE)</f>
        <v>0.26171269338456365</v>
      </c>
      <c r="I20" s="126">
        <f>VLOOKUP($A20,Tabla10[#All],VLOOKUP(Resultados!$B$1,Años!$A$2:$B$3,2,FALSE),FALSE)</f>
        <v>0.22759134173581161</v>
      </c>
      <c r="J20" s="126">
        <f>VLOOKUP($A20,Tabla118[#All],VLOOKUP(Resultados!$B$1,Años!$A$2:$B$3,2,FALSE),FALSE)</f>
        <v>1.3936361638728667E-2</v>
      </c>
      <c r="K20" s="126">
        <f>VLOOKUP($A20,Tabla11813[#All],VLOOKUP(Resultados!$B$1,Años!$A$2:$B$3,2,FALSE),FALSE)</f>
        <v>70</v>
      </c>
      <c r="L20" s="126">
        <f>VLOOKUP($A20,Tabla13[#All],VLOOKUP(Resultados!$B$1,Años!$A$2:$B$3,2,FALSE),FALSE)</f>
        <v>5.1531249999999993</v>
      </c>
      <c r="M20" s="126">
        <f>VLOOKUP($A20,Tabla11[#All],VLOOKUP(Resultados!$B$1,Años!$A$2:$B$3,2,FALSE),FALSE)</f>
        <v>4.5</v>
      </c>
      <c r="N20" s="126">
        <f>VLOOKUP($A20,Tabla16[#All],VLOOKUP(Resultados!$B$1,Años!$A$2:$B$3,2,FALSE),FALSE)</f>
        <v>3.9375</v>
      </c>
      <c r="O20" s="126">
        <f>VLOOKUP($A20,Tabla17[#All],VLOOKUP(Resultados!$B$1,Años!$A$2:$B$3,2,FALSE),FALSE)</f>
        <v>0.1875</v>
      </c>
      <c r="P20" s="126">
        <f>VLOOKUP($A20,Tabla18[#All],VLOOKUP(Resultados!$B$1,Años!$A$2:$B$3,2,FALSE),FALSE)</f>
        <v>3.8125</v>
      </c>
      <c r="Q20" s="126">
        <f>VLOOKUP($A20,Tabla19[#All],VLOOKUP(Resultados!$B$1,Años!$A$2:$B$3,2,FALSE),FALSE)</f>
        <v>0.5</v>
      </c>
      <c r="R20" s="126">
        <f>VLOOKUP($A20,Tabla20[#All],VLOOKUP(Resultados!$B$1,Años!$A$2:$B$3,2,FALSE),FALSE)</f>
        <v>0.25</v>
      </c>
      <c r="S20" s="126">
        <f>VLOOKUP($A20,Tabla15[#All],VLOOKUP(Resultados!$B$1,Años!$A$2:$B$3,2,FALSE),FALSE)</f>
        <v>3.0625</v>
      </c>
      <c r="T20" s="126">
        <f>VLOOKUP($A20,Tabla1555[#All],VLOOKUP(Resultados!$B$1,Años!$A$2:$B$3,2,FALSE),FALSE)</f>
        <v>4.125</v>
      </c>
      <c r="U20" s="126">
        <f>VLOOKUP($A20,Tabla21[#All],VLOOKUP(Resultados!$B$1,Años!$A$2:$B$3,2,FALSE),FALSE)</f>
        <v>3.9375</v>
      </c>
      <c r="V20" s="126">
        <f>VLOOKUP($A20,Tabla22[#All],VLOOKUP(Resultados!$B$1,Años!$A$2:$B$3,2,FALSE),FALSE)</f>
        <v>3.5</v>
      </c>
      <c r="W20" s="126">
        <f>VLOOKUP($A20,Tabla23[#All],VLOOKUP(Resultados!$B$1,Años!$A$2:$B$3,2,FALSE),FALSE)</f>
        <v>3.9375</v>
      </c>
      <c r="X20" s="126">
        <f>VLOOKUP($A20,Tabla24[#All],VLOOKUP(Resultados!$B$1,Años!$A$2:$B$3,2,FALSE),FALSE)</f>
        <v>3.5</v>
      </c>
      <c r="Y20" s="126">
        <f>VLOOKUP($A20,Tabla25[#All],VLOOKUP(Resultados!$B$1,Años!$A$2:$B$3,2,FALSE),FALSE)</f>
        <v>5.5599189009914528E-2</v>
      </c>
      <c r="Z20" s="126">
        <f>VLOOKUP($A20,Tabla26[#All],VLOOKUP(Resultados!$B$1,Años!$A$2:$B$3,2,FALSE),FALSE)</f>
        <v>0.66878194574637684</v>
      </c>
      <c r="AA20" s="126">
        <f>VLOOKUP($A20,Tabla27[#All],VLOOKUP(Resultados!$B$1,Años!$A$2:$B$3,2,FALSE),FALSE)</f>
        <v>0.11086657242838811</v>
      </c>
      <c r="AB20" s="126">
        <f>VLOOKUP($A20,Tabla28[#All],VLOOKUP(Resultados!$B$1,Años!$A$2:$B$3,2,FALSE),FALSE)</f>
        <v>1.1254715005213327E-2</v>
      </c>
      <c r="AC20" s="126">
        <f>VLOOKUP($A20,Tabla29[#All],VLOOKUP(Resultados!$B$1,Años!$A$2:$B$3,2,FALSE),FALSE)</f>
        <v>2.7198081301751529E-2</v>
      </c>
      <c r="AD20" s="126">
        <f>VLOOKUP($A20,Tabla30[#All],VLOOKUP(Resultados!$B$1,Años!$A$2:$B$3,2,FALSE),FALSE)</f>
        <v>0.50202432343614412</v>
      </c>
      <c r="AE20" s="126">
        <f>VLOOKUP($A20,Tabla31[#All],VLOOKUP(Resultados!$B$1,Años!$A$2:$B$3,2,FALSE),FALSE)</f>
        <v>0.61307894454453027</v>
      </c>
      <c r="AF20" s="126">
        <f>VLOOKUP($A20,Tabla32[#All],VLOOKUP(Resultados!$B$1,Años!$A$2:$B$3,2,FALSE),FALSE)</f>
        <v>1.6799999999999999E-2</v>
      </c>
      <c r="AG20" s="126">
        <f>VLOOKUP($A20,Tabla33[#All],VLOOKUP(Resultados!$B$1,Años!$A$2:$B$3,2,FALSE),FALSE)</f>
        <v>0.79250015276836427</v>
      </c>
      <c r="AH20" s="126">
        <f>VLOOKUP($A20,Tabla34[#All],VLOOKUP(Resultados!$B$1,Años!$A$2:$B$3,2,FALSE),FALSE)</f>
        <v>380.22009741223314</v>
      </c>
      <c r="AI20" s="126">
        <f>VLOOKUP($A20,Tabla36[#All],VLOOKUP(Resultados!$B$1,Años!$A$2:$B$3,2,FALSE),FALSE)</f>
        <v>0.24</v>
      </c>
      <c r="AJ20" s="126">
        <f>VLOOKUP($A20,Tabla37[#All],VLOOKUP(Resultados!$B$1,Años!$A$2:$B$3,2,FALSE),FALSE)</f>
        <v>0.16300000000000001</v>
      </c>
      <c r="AK20" s="126">
        <f>VLOOKUP($A20,Tabla38[#All],VLOOKUP(Resultados!$B$1,Años!$A$2:$B$3,2,FALSE),FALSE)</f>
        <v>0.9797790805384039</v>
      </c>
      <c r="AL20" s="126">
        <f>VLOOKUP($A20,Tabla39[#All],VLOOKUP(Resultados!$B$1,Años!$A$2:$B$3,2,FALSE),FALSE)</f>
        <v>591.35277157219707</v>
      </c>
      <c r="AM20" s="126">
        <f>VLOOKUP($A20,Tabla40[#All],VLOOKUP(Resultados!$B$1,Años!$A$2:$B$3,2,FALSE),FALSE)</f>
        <v>0.78529249435125392</v>
      </c>
      <c r="AN20" s="126">
        <f>VLOOKUP($A20,Tabla41[#All],VLOOKUP(Resultados!$B$1,Años!$A$2:$B$3,2,FALSE),FALSE)</f>
        <v>0.87665633649463615</v>
      </c>
      <c r="AO20" s="126">
        <f>VLOOKUP($A20,Tabla42[#All],VLOOKUP(Resultados!$B$1,Años!$A$2:$B$3,2,FALSE),FALSE)</f>
        <v>1.4164235497864256E-2</v>
      </c>
      <c r="AP20" s="126">
        <f>VLOOKUP($A20,Tabla43[#All],VLOOKUP(Resultados!$B$1,Años!$A$2:$B$3,2,FALSE),FALSE)</f>
        <v>0.57264841961662705</v>
      </c>
      <c r="AQ20" s="126">
        <f>VLOOKUP($A20,Tabla44[#All],VLOOKUP(Resultados!$B$1,Años!$A$2:$B$3,2,FALSE),FALSE)</f>
        <v>4.3789826786517806E-2</v>
      </c>
      <c r="AR20" s="126">
        <f>VLOOKUP($A20,Tabla45[#All],VLOOKUP(Resultados!$B$1,Años!$A$2:$B$3,2,FALSE),FALSE)</f>
        <v>0.6875</v>
      </c>
      <c r="AS20" s="126">
        <f>VLOOKUP($A20,Tabla47[#All],VLOOKUP(Resultados!$B$1,Años!$A$2:$B$3,2,FALSE),FALSE)</f>
        <v>1.3258789236894575E-2</v>
      </c>
      <c r="AT20" s="126">
        <f>VLOOKUP($A20,Tabla49[#All],VLOOKUP(Resultados!$B$1,Años!$A$2:$B$3,2,FALSE),FALSE)</f>
        <v>0.6875</v>
      </c>
      <c r="AU20" s="126">
        <f>VLOOKUP($A20,Tabla51[#All],VLOOKUP(Resultados!$B$1,Años!$A$2:$B$3,2,FALSE),FALSE)</f>
        <v>1.4563619350681032</v>
      </c>
      <c r="AV20" s="126">
        <f>VLOOKUP($A20,Tabla52[#All],VLOOKUP(Resultados!$B$1,Años!$A$2:$B$3,2,FALSE),FALSE)</f>
        <v>222.09519509788572</v>
      </c>
      <c r="AW20" s="204">
        <f>VLOOKUP($A20,Tabla8[#All],VLOOKUP(Resultados!$B$1,Años!$A$2:$B$3,2,FALSE),FALSE)</f>
        <v>2786334063.4000001</v>
      </c>
      <c r="AX20" s="126">
        <f>VLOOKUP($A20,Tabla55[#All],VLOOKUP(Resultados!$B$1,Años!$A$2:$B$3,2,FALSE),FALSE)</f>
        <v>1.7891071997251931</v>
      </c>
      <c r="AY20" s="126">
        <f>VLOOKUP($A20,Tabla56[#All],VLOOKUP(Resultados!$B$1,Años!$A$2:$B$3,2,FALSE),FALSE)</f>
        <v>3.5782143994503861</v>
      </c>
      <c r="AZ20" s="126">
        <f>VLOOKUP($A20,Tabla57[#All],VLOOKUP(Resultados!$B$1,Años!$A$2:$B$3,2,FALSE),FALSE)</f>
        <v>0</v>
      </c>
      <c r="BA20" s="126">
        <f>VLOOKUP($A20,Tabla58[#All],VLOOKUP(Resultados!$B$1,Años!$A$2:$B$3,2,FALSE),FALSE)</f>
        <v>372.13429754284016</v>
      </c>
      <c r="BB20" s="126">
        <f>VLOOKUP($A20,Tabla60[#All],VLOOKUP(Resultados!$B$1,Años!$A$2:$B$3,2,FALSE),FALSE)</f>
        <v>0.78244216930435251</v>
      </c>
      <c r="BC20" s="126">
        <f>VLOOKUP($A20,Tabla61[#All],VLOOKUP(Resultados!$B$1,Años!$A$2:$B$3,2,FALSE),FALSE)</f>
        <v>1.5299999999999999E-2</v>
      </c>
      <c r="BD20" s="126">
        <f>VLOOKUP($A20,Tabla62[#All],VLOOKUP(Resultados!$B$1,Años!$A$2:$B$3,2,FALSE),FALSE)</f>
        <v>9.4989693750706237E-5</v>
      </c>
      <c r="BE20" s="126">
        <f>VLOOKUP($A20,Tabla63[#All],VLOOKUP(Resultados!$B$1,Años!$A$2:$B$3,2,FALSE),FALSE)</f>
        <v>14170186.035964224</v>
      </c>
      <c r="BF20" s="126">
        <f>VLOOKUP($A20,Tabla64[#All],VLOOKUP(Resultados!$B$1,Años!$A$2:$B$3,2,FALSE),FALSE)</f>
        <v>0</v>
      </c>
      <c r="BG20" s="126">
        <f>VLOOKUP($A20,Tabla65[#All],VLOOKUP(Resultados!$B$1,Años!$A$2:$B$3,2,FALSE),FALSE)</f>
        <v>76929</v>
      </c>
    </row>
    <row r="21" spans="1:59" x14ac:dyDescent="0.3">
      <c r="A21" s="125" t="s">
        <v>190</v>
      </c>
      <c r="B21" s="126">
        <f>VLOOKUP($A21,Tabla1[#All],VLOOKUP(Resultados!$B$1,Años!$A$2:$B$3,2,FALSE),FALSE)</f>
        <v>0</v>
      </c>
      <c r="C21" s="126">
        <f>VLOOKUP($A21,Tabla2[#All],VLOOKUP(Resultados!$B$1,Años!$A$2:$B$3,2,FALSE),FALSE)</f>
        <v>0</v>
      </c>
      <c r="D21" s="126">
        <f>VLOOKUP($A21,Tabla5[#All],VLOOKUP(Resultados!$B$1,Años!$A$2:$B$3,2,FALSE),FALSE)</f>
        <v>0</v>
      </c>
      <c r="E21" s="126">
        <f>VLOOKUP($A21,Tabla3[#All],VLOOKUP(Resultados!$B$1,Años!$A$2:$B$3,2,FALSE),FALSE)</f>
        <v>2.111743676265234E-2</v>
      </c>
      <c r="F21" s="126">
        <f>VLOOKUP($A21,Tabla4[#All],VLOOKUP(Resultados!$B$1,Años!$A$2:$B$3,2,FALSE),FALSE)</f>
        <v>0</v>
      </c>
      <c r="G21" s="126">
        <f>VLOOKUP($A21,Tabla6[#All],VLOOKUP(Resultados!$B$1,Años!$A$2:$B$3,2,FALSE),FALSE)</f>
        <v>0.8936170212765957</v>
      </c>
      <c r="H21" s="126">
        <f>VLOOKUP($A21,Tabla9[#All],VLOOKUP(Resultados!$B$1,Años!$A$2:$B$3,2,FALSE),FALSE)</f>
        <v>0.30502879827077278</v>
      </c>
      <c r="I21" s="126">
        <f>VLOOKUP($A21,Tabla10[#All],VLOOKUP(Resultados!$B$1,Años!$A$2:$B$3,2,FALSE),FALSE)</f>
        <v>0.44152061219451988</v>
      </c>
      <c r="J21" s="126">
        <f>VLOOKUP($A21,Tabla118[#All],VLOOKUP(Resultados!$B$1,Años!$A$2:$B$3,2,FALSE),FALSE)</f>
        <v>9.6622305005167001E-3</v>
      </c>
      <c r="K21" s="126">
        <f>VLOOKUP($A21,Tabla11813[#All],VLOOKUP(Resultados!$B$1,Años!$A$2:$B$3,2,FALSE),FALSE)</f>
        <v>104</v>
      </c>
      <c r="L21" s="126">
        <f>VLOOKUP($A21,Tabla13[#All],VLOOKUP(Resultados!$B$1,Años!$A$2:$B$3,2,FALSE),FALSE)</f>
        <v>4.4907894736842104</v>
      </c>
      <c r="M21" s="126">
        <f>VLOOKUP($A21,Tabla11[#All],VLOOKUP(Resultados!$B$1,Años!$A$2:$B$3,2,FALSE),FALSE)</f>
        <v>4.8947368421052628</v>
      </c>
      <c r="N21" s="126">
        <f>VLOOKUP($A21,Tabla16[#All],VLOOKUP(Resultados!$B$1,Años!$A$2:$B$3,2,FALSE),FALSE)</f>
        <v>4.2631578947368425</v>
      </c>
      <c r="O21" s="126">
        <f>VLOOKUP($A21,Tabla17[#All],VLOOKUP(Resultados!$B$1,Años!$A$2:$B$3,2,FALSE),FALSE)</f>
        <v>0.31578947368421051</v>
      </c>
      <c r="P21" s="126">
        <f>VLOOKUP($A21,Tabla18[#All],VLOOKUP(Resultados!$B$1,Años!$A$2:$B$3,2,FALSE),FALSE)</f>
        <v>4.5789473684210522</v>
      </c>
      <c r="Q21" s="126">
        <f>VLOOKUP($A21,Tabla19[#All],VLOOKUP(Resultados!$B$1,Años!$A$2:$B$3,2,FALSE),FALSE)</f>
        <v>0.84210526315789469</v>
      </c>
      <c r="R21" s="126">
        <f>VLOOKUP($A21,Tabla20[#All],VLOOKUP(Resultados!$B$1,Años!$A$2:$B$3,2,FALSE),FALSE)</f>
        <v>0.31578947368421051</v>
      </c>
      <c r="S21" s="126">
        <f>VLOOKUP($A21,Tabla15[#All],VLOOKUP(Resultados!$B$1,Años!$A$2:$B$3,2,FALSE),FALSE)</f>
        <v>3.5789473684210527</v>
      </c>
      <c r="T21" s="126">
        <f>VLOOKUP($A21,Tabla1555[#All],VLOOKUP(Resultados!$B$1,Años!$A$2:$B$3,2,FALSE),FALSE)</f>
        <v>2.6315789473684212</v>
      </c>
      <c r="U21" s="126">
        <f>VLOOKUP($A21,Tabla21[#All],VLOOKUP(Resultados!$B$1,Años!$A$2:$B$3,2,FALSE),FALSE)</f>
        <v>4.1578947368421053</v>
      </c>
      <c r="V21" s="126">
        <f>VLOOKUP($A21,Tabla22[#All],VLOOKUP(Resultados!$B$1,Años!$A$2:$B$3,2,FALSE),FALSE)</f>
        <v>4</v>
      </c>
      <c r="W21" s="126">
        <f>VLOOKUP($A21,Tabla23[#All],VLOOKUP(Resultados!$B$1,Años!$A$2:$B$3,2,FALSE),FALSE)</f>
        <v>4</v>
      </c>
      <c r="X21" s="126">
        <f>VLOOKUP($A21,Tabla24[#All],VLOOKUP(Resultados!$B$1,Años!$A$2:$B$3,2,FALSE),FALSE)</f>
        <v>4.2631578947368425</v>
      </c>
      <c r="Y21" s="126">
        <f>VLOOKUP($A21,Tabla25[#All],VLOOKUP(Resultados!$B$1,Años!$A$2:$B$3,2,FALSE),FALSE)</f>
        <v>3.664900751003744E-2</v>
      </c>
      <c r="Z21" s="126">
        <f>VLOOKUP($A21,Tabla26[#All],VLOOKUP(Resultados!$B$1,Años!$A$2:$B$3,2,FALSE),FALSE)</f>
        <v>0.87198167109686919</v>
      </c>
      <c r="AA21" s="126">
        <f>VLOOKUP($A21,Tabla27[#All],VLOOKUP(Resultados!$B$1,Años!$A$2:$B$3,2,FALSE),FALSE)</f>
        <v>0.11374799335934097</v>
      </c>
      <c r="AB21" s="126">
        <f>VLOOKUP($A21,Tabla28[#All],VLOOKUP(Resultados!$B$1,Años!$A$2:$B$3,2,FALSE),FALSE)</f>
        <v>5.8296285267073608E-3</v>
      </c>
      <c r="AC21" s="126">
        <f>VLOOKUP($A21,Tabla29[#All],VLOOKUP(Resultados!$B$1,Años!$A$2:$B$3,2,FALSE),FALSE)</f>
        <v>1.490568305074849E-2</v>
      </c>
      <c r="AD21" s="126">
        <f>VLOOKUP($A21,Tabla30[#All],VLOOKUP(Resultados!$B$1,Años!$A$2:$B$3,2,FALSE),FALSE)</f>
        <v>0.42454174166939485</v>
      </c>
      <c r="AE21" s="126">
        <f>VLOOKUP($A21,Tabla31[#All],VLOOKUP(Resultados!$B$1,Años!$A$2:$B$3,2,FALSE),FALSE)</f>
        <v>0.5379734287719381</v>
      </c>
      <c r="AF21" s="126">
        <f>VLOOKUP($A21,Tabla32[#All],VLOOKUP(Resultados!$B$1,Años!$A$2:$B$3,2,FALSE),FALSE)</f>
        <v>1.3599999999999999E-2</v>
      </c>
      <c r="AG21" s="126">
        <f>VLOOKUP($A21,Tabla33[#All],VLOOKUP(Resultados!$B$1,Años!$A$2:$B$3,2,FALSE),FALSE)</f>
        <v>0.77727039100716755</v>
      </c>
      <c r="AH21" s="126">
        <f>VLOOKUP($A21,Tabla34[#All],VLOOKUP(Resultados!$B$1,Años!$A$2:$B$3,2,FALSE),FALSE)</f>
        <v>710.77004972551151</v>
      </c>
      <c r="AI21" s="126">
        <f>VLOOKUP($A21,Tabla36[#All],VLOOKUP(Resultados!$B$1,Años!$A$2:$B$3,2,FALSE),FALSE)</f>
        <v>0.01</v>
      </c>
      <c r="AJ21" s="126">
        <f>VLOOKUP($A21,Tabla37[#All],VLOOKUP(Resultados!$B$1,Años!$A$2:$B$3,2,FALSE),FALSE)</f>
        <v>0.104</v>
      </c>
      <c r="AK21" s="126">
        <f>VLOOKUP($A21,Tabla38[#All],VLOOKUP(Resultados!$B$1,Años!$A$2:$B$3,2,FALSE),FALSE)</f>
        <v>0.95473064043106504</v>
      </c>
      <c r="AL21" s="126">
        <f>VLOOKUP($A21,Tabla39[#All],VLOOKUP(Resultados!$B$1,Años!$A$2:$B$3,2,FALSE),FALSE)</f>
        <v>487.76747143932516</v>
      </c>
      <c r="AM21" s="126" t="str">
        <f>VLOOKUP($A21,Tabla40[#All],VLOOKUP(Resultados!$B$1,Años!$A$2:$B$3,2,FALSE),FALSE)</f>
        <v>NA</v>
      </c>
      <c r="AN21" s="126">
        <f>VLOOKUP($A21,Tabla41[#All],VLOOKUP(Resultados!$B$1,Años!$A$2:$B$3,2,FALSE),FALSE)</f>
        <v>0.85402116036235387</v>
      </c>
      <c r="AO21" s="126">
        <f>VLOOKUP($A21,Tabla42[#All],VLOOKUP(Resultados!$B$1,Años!$A$2:$B$3,2,FALSE),FALSE)</f>
        <v>1.0948916259219267E-2</v>
      </c>
      <c r="AP21" s="126">
        <f>VLOOKUP($A21,Tabla43[#All],VLOOKUP(Resultados!$B$1,Años!$A$2:$B$3,2,FALSE),FALSE)</f>
        <v>0.1041238963015587</v>
      </c>
      <c r="AQ21" s="126">
        <f>VLOOKUP($A21,Tabla44[#All],VLOOKUP(Resultados!$B$1,Años!$A$2:$B$3,2,FALSE),FALSE)</f>
        <v>4.6428851470745533E-3</v>
      </c>
      <c r="AR21" s="126">
        <f>VLOOKUP($A21,Tabla45[#All],VLOOKUP(Resultados!$B$1,Años!$A$2:$B$3,2,FALSE),FALSE)</f>
        <v>0.63157894736842102</v>
      </c>
      <c r="AS21" s="126">
        <f>VLOOKUP($A21,Tabla47[#All],VLOOKUP(Resultados!$B$1,Años!$A$2:$B$3,2,FALSE),FALSE)</f>
        <v>1.3536870498080686E-2</v>
      </c>
      <c r="AT21" s="126">
        <f>VLOOKUP($A21,Tabla49[#All],VLOOKUP(Resultados!$B$1,Años!$A$2:$B$3,2,FALSE),FALSE)</f>
        <v>0.73684210526315785</v>
      </c>
      <c r="AU21" s="126">
        <f>VLOOKUP($A21,Tabla51[#All],VLOOKUP(Resultados!$B$1,Años!$A$2:$B$3,2,FALSE),FALSE)</f>
        <v>1.4312294260770002</v>
      </c>
      <c r="AV21" s="126">
        <f>VLOOKUP($A21,Tabla52[#All],VLOOKUP(Resultados!$B$1,Años!$A$2:$B$3,2,FALSE),FALSE)</f>
        <v>350.65120938886503</v>
      </c>
      <c r="AW21" s="204">
        <f>VLOOKUP($A21,Tabla8[#All],VLOOKUP(Resultados!$B$1,Años!$A$2:$B$3,2,FALSE),FALSE)</f>
        <v>4904932689</v>
      </c>
      <c r="AX21" s="126">
        <f>VLOOKUP($A21,Tabla55[#All],VLOOKUP(Resultados!$B$1,Años!$A$2:$B$3,2,FALSE),FALSE)</f>
        <v>0</v>
      </c>
      <c r="AY21" s="126">
        <f>VLOOKUP($A21,Tabla56[#All],VLOOKUP(Resultados!$B$1,Años!$A$2:$B$3,2,FALSE),FALSE)</f>
        <v>7.033140156417037</v>
      </c>
      <c r="AZ21" s="126">
        <f>VLOOKUP($A21,Tabla57[#All],VLOOKUP(Resultados!$B$1,Años!$A$2:$B$3,2,FALSE),FALSE)</f>
        <v>0</v>
      </c>
      <c r="BA21" s="126">
        <f>VLOOKUP($A21,Tabla58[#All],VLOOKUP(Resultados!$B$1,Años!$A$2:$B$3,2,FALSE),FALSE)</f>
        <v>267.25932594384744</v>
      </c>
      <c r="BB21" s="126">
        <f>VLOOKUP($A21,Tabla60[#All],VLOOKUP(Resultados!$B$1,Años!$A$2:$B$3,2,FALSE),FALSE)</f>
        <v>0.7974062581233865</v>
      </c>
      <c r="BC21" s="126">
        <f>VLOOKUP($A21,Tabla61[#All],VLOOKUP(Resultados!$B$1,Años!$A$2:$B$3,2,FALSE),FALSE)</f>
        <v>1.9699999999999999E-2</v>
      </c>
      <c r="BD21" s="126">
        <f>VLOOKUP($A21,Tabla62[#All],VLOOKUP(Resultados!$B$1,Años!$A$2:$B$3,2,FALSE),FALSE)</f>
        <v>2.6956076568580077E-5</v>
      </c>
      <c r="BE21" s="126">
        <f>VLOOKUP($A21,Tabla63[#All],VLOOKUP(Resultados!$B$1,Años!$A$2:$B$3,2,FALSE),FALSE)</f>
        <v>7011751.7748910179</v>
      </c>
      <c r="BF21" s="126">
        <f>VLOOKUP($A21,Tabla64[#All],VLOOKUP(Resultados!$B$1,Años!$A$2:$B$3,2,FALSE),FALSE)</f>
        <v>0</v>
      </c>
      <c r="BG21" s="126">
        <f>VLOOKUP($A21,Tabla65[#All],VLOOKUP(Resultados!$B$1,Años!$A$2:$B$3,2,FALSE),FALSE)</f>
        <v>40167</v>
      </c>
    </row>
    <row r="22" spans="1:59" x14ac:dyDescent="0.3">
      <c r="A22" s="125" t="s">
        <v>191</v>
      </c>
      <c r="B22" s="126">
        <f>VLOOKUP($A22,Tabla1[#All],VLOOKUP(Resultados!$B$1,Años!$A$2:$B$3,2,FALSE),FALSE)</f>
        <v>0</v>
      </c>
      <c r="C22" s="126">
        <f>VLOOKUP($A22,Tabla2[#All],VLOOKUP(Resultados!$B$1,Años!$A$2:$B$3,2,FALSE),FALSE)</f>
        <v>0</v>
      </c>
      <c r="D22" s="126">
        <f>VLOOKUP($A22,Tabla5[#All],VLOOKUP(Resultados!$B$1,Años!$A$2:$B$3,2,FALSE),FALSE)</f>
        <v>1.2355365222027129E-3</v>
      </c>
      <c r="E22" s="126">
        <f>VLOOKUP($A22,Tabla3[#All],VLOOKUP(Resultados!$B$1,Años!$A$2:$B$3,2,FALSE),FALSE)</f>
        <v>0.1044337176294387</v>
      </c>
      <c r="F22" s="126">
        <f>VLOOKUP($A22,Tabla4[#All],VLOOKUP(Resultados!$B$1,Años!$A$2:$B$3,2,FALSE),FALSE)</f>
        <v>1.8078072754305916E-3</v>
      </c>
      <c r="G22" s="126">
        <f>VLOOKUP($A22,Tabla6[#All],VLOOKUP(Resultados!$B$1,Años!$A$2:$B$3,2,FALSE),FALSE)</f>
        <v>0.85924369747899154</v>
      </c>
      <c r="H22" s="126">
        <f>VLOOKUP($A22,Tabla9[#All],VLOOKUP(Resultados!$B$1,Años!$A$2:$B$3,2,FALSE),FALSE)</f>
        <v>0.24485276268728709</v>
      </c>
      <c r="I22" s="126">
        <f>VLOOKUP($A22,Tabla10[#All],VLOOKUP(Resultados!$B$1,Años!$A$2:$B$3,2,FALSE),FALSE)</f>
        <v>0.29112679252623275</v>
      </c>
      <c r="J22" s="126">
        <f>VLOOKUP($A22,Tabla118[#All],VLOOKUP(Resultados!$B$1,Años!$A$2:$B$3,2,FALSE),FALSE)</f>
        <v>2.2752445342407435E-2</v>
      </c>
      <c r="K22" s="126">
        <f>VLOOKUP($A22,Tabla11813[#All],VLOOKUP(Resultados!$B$1,Años!$A$2:$B$3,2,FALSE),FALSE)</f>
        <v>134</v>
      </c>
      <c r="L22" s="126">
        <f>VLOOKUP($A22,Tabla13[#All],VLOOKUP(Resultados!$B$1,Años!$A$2:$B$3,2,FALSE),FALSE)</f>
        <v>6.2420454545454547</v>
      </c>
      <c r="M22" s="126">
        <f>VLOOKUP($A22,Tabla11[#All],VLOOKUP(Resultados!$B$1,Años!$A$2:$B$3,2,FALSE),FALSE)</f>
        <v>4.6818181818181817</v>
      </c>
      <c r="N22" s="126">
        <f>VLOOKUP($A22,Tabla16[#All],VLOOKUP(Resultados!$B$1,Años!$A$2:$B$3,2,FALSE),FALSE)</f>
        <v>4.1818181818181817</v>
      </c>
      <c r="O22" s="126">
        <f>VLOOKUP($A22,Tabla17[#All],VLOOKUP(Resultados!$B$1,Años!$A$2:$B$3,2,FALSE),FALSE)</f>
        <v>0.5</v>
      </c>
      <c r="P22" s="126">
        <f>VLOOKUP($A22,Tabla18[#All],VLOOKUP(Resultados!$B$1,Años!$A$2:$B$3,2,FALSE),FALSE)</f>
        <v>3.9545454545454546</v>
      </c>
      <c r="Q22" s="126">
        <f>VLOOKUP($A22,Tabla19[#All],VLOOKUP(Resultados!$B$1,Años!$A$2:$B$3,2,FALSE),FALSE)</f>
        <v>0.90909090909090906</v>
      </c>
      <c r="R22" s="126">
        <f>VLOOKUP($A22,Tabla20[#All],VLOOKUP(Resultados!$B$1,Años!$A$2:$B$3,2,FALSE),FALSE)</f>
        <v>0.40909090909090912</v>
      </c>
      <c r="S22" s="126">
        <f>VLOOKUP($A22,Tabla15[#All],VLOOKUP(Resultados!$B$1,Años!$A$2:$B$3,2,FALSE),FALSE)</f>
        <v>3.2727272727272729</v>
      </c>
      <c r="T22" s="126">
        <f>VLOOKUP($A22,Tabla1555[#All],VLOOKUP(Resultados!$B$1,Años!$A$2:$B$3,2,FALSE),FALSE)</f>
        <v>3.5454545454545454</v>
      </c>
      <c r="U22" s="126">
        <f>VLOOKUP($A22,Tabla21[#All],VLOOKUP(Resultados!$B$1,Años!$A$2:$B$3,2,FALSE),FALSE)</f>
        <v>4</v>
      </c>
      <c r="V22" s="126">
        <f>VLOOKUP($A22,Tabla22[#All],VLOOKUP(Resultados!$B$1,Años!$A$2:$B$3,2,FALSE),FALSE)</f>
        <v>3.5</v>
      </c>
      <c r="W22" s="126">
        <f>VLOOKUP($A22,Tabla23[#All],VLOOKUP(Resultados!$B$1,Años!$A$2:$B$3,2,FALSE),FALSE)</f>
        <v>4.1363636363636367</v>
      </c>
      <c r="X22" s="126">
        <f>VLOOKUP($A22,Tabla24[#All],VLOOKUP(Resultados!$B$1,Años!$A$2:$B$3,2,FALSE),FALSE)</f>
        <v>4.4545454545454541</v>
      </c>
      <c r="Y22" s="126">
        <f>VLOOKUP($A22,Tabla25[#All],VLOOKUP(Resultados!$B$1,Años!$A$2:$B$3,2,FALSE),FALSE)</f>
        <v>2.5316334595104933E-2</v>
      </c>
      <c r="Z22" s="126">
        <f>VLOOKUP($A22,Tabla26[#All],VLOOKUP(Resultados!$B$1,Años!$A$2:$B$3,2,FALSE),FALSE)</f>
        <v>0.82060619731504014</v>
      </c>
      <c r="AA22" s="126">
        <f>VLOOKUP($A22,Tabla27[#All],VLOOKUP(Resultados!$B$1,Años!$A$2:$B$3,2,FALSE),FALSE)</f>
        <v>0.15872684009174029</v>
      </c>
      <c r="AB22" s="126">
        <f>VLOOKUP($A22,Tabla28[#All],VLOOKUP(Resultados!$B$1,Años!$A$2:$B$3,2,FALSE),FALSE)</f>
        <v>3.0040837267804415E-2</v>
      </c>
      <c r="AC22" s="126">
        <f>VLOOKUP($A22,Tabla29[#All],VLOOKUP(Resultados!$B$1,Años!$A$2:$B$3,2,FALSE),FALSE)</f>
        <v>6.2134257768852057E-2</v>
      </c>
      <c r="AD22" s="126">
        <f>VLOOKUP($A22,Tabla30[#All],VLOOKUP(Resultados!$B$1,Años!$A$2:$B$3,2,FALSE),FALSE)</f>
        <v>0.54097885435643889</v>
      </c>
      <c r="AE22" s="126">
        <f>VLOOKUP($A22,Tabla31[#All],VLOOKUP(Resultados!$B$1,Años!$A$2:$B$3,2,FALSE),FALSE)</f>
        <v>0.48770816209875367</v>
      </c>
      <c r="AF22" s="126">
        <f>VLOOKUP($A22,Tabla32[#All],VLOOKUP(Resultados!$B$1,Años!$A$2:$B$3,2,FALSE),FALSE)</f>
        <v>1.72E-2</v>
      </c>
      <c r="AG22" s="126">
        <f>VLOOKUP($A22,Tabla33[#All],VLOOKUP(Resultados!$B$1,Años!$A$2:$B$3,2,FALSE),FALSE)</f>
        <v>0.72305369634140204</v>
      </c>
      <c r="AH22" s="126">
        <f>VLOOKUP($A22,Tabla34[#All],VLOOKUP(Resultados!$B$1,Años!$A$2:$B$3,2,FALSE),FALSE)</f>
        <v>324.34256302172986</v>
      </c>
      <c r="AI22" s="126">
        <f>VLOOKUP($A22,Tabla36[#All],VLOOKUP(Resultados!$B$1,Años!$A$2:$B$3,2,FALSE),FALSE)</f>
        <v>0.02</v>
      </c>
      <c r="AJ22" s="126">
        <f>VLOOKUP($A22,Tabla37[#All],VLOOKUP(Resultados!$B$1,Años!$A$2:$B$3,2,FALSE),FALSE)</f>
        <v>0.246</v>
      </c>
      <c r="AK22" s="126">
        <f>VLOOKUP($A22,Tabla38[#All],VLOOKUP(Resultados!$B$1,Años!$A$2:$B$3,2,FALSE),FALSE)</f>
        <v>0.99374766395763603</v>
      </c>
      <c r="AL22" s="126">
        <f>VLOOKUP($A22,Tabla39[#All],VLOOKUP(Resultados!$B$1,Años!$A$2:$B$3,2,FALSE),FALSE)</f>
        <v>571.7657719957158</v>
      </c>
      <c r="AM22" s="126">
        <f>VLOOKUP($A22,Tabla40[#All],VLOOKUP(Resultados!$B$1,Años!$A$2:$B$3,2,FALSE),FALSE)</f>
        <v>0.89373300473371153</v>
      </c>
      <c r="AN22" s="126">
        <f>VLOOKUP($A22,Tabla41[#All],VLOOKUP(Resultados!$B$1,Años!$A$2:$B$3,2,FALSE),FALSE)</f>
        <v>0.93325820706742102</v>
      </c>
      <c r="AO22" s="126">
        <f>VLOOKUP($A22,Tabla42[#All],VLOOKUP(Resultados!$B$1,Años!$A$2:$B$3,2,FALSE),FALSE)</f>
        <v>1.2874101299752002E-2</v>
      </c>
      <c r="AP22" s="126">
        <f>VLOOKUP($A22,Tabla43[#All],VLOOKUP(Resultados!$B$1,Años!$A$2:$B$3,2,FALSE),FALSE)</f>
        <v>0.38909357091151497</v>
      </c>
      <c r="AQ22" s="126">
        <f>VLOOKUP($A22,Tabla44[#All],VLOOKUP(Resultados!$B$1,Años!$A$2:$B$3,2,FALSE),FALSE)</f>
        <v>0.20401374639199193</v>
      </c>
      <c r="AR22" s="126">
        <f>VLOOKUP($A22,Tabla45[#All],VLOOKUP(Resultados!$B$1,Años!$A$2:$B$3,2,FALSE),FALSE)</f>
        <v>0.72727272727272729</v>
      </c>
      <c r="AS22" s="126">
        <f>VLOOKUP($A22,Tabla47[#All],VLOOKUP(Resultados!$B$1,Años!$A$2:$B$3,2,FALSE),FALSE)</f>
        <v>7.0771066415270482E-3</v>
      </c>
      <c r="AT22" s="126">
        <f>VLOOKUP($A22,Tabla49[#All],VLOOKUP(Resultados!$B$1,Años!$A$2:$B$3,2,FALSE),FALSE)</f>
        <v>0.72727272727272729</v>
      </c>
      <c r="AU22" s="126">
        <f>VLOOKUP($A22,Tabla51[#All],VLOOKUP(Resultados!$B$1,Años!$A$2:$B$3,2,FALSE),FALSE)</f>
        <v>3.1943778949049673</v>
      </c>
      <c r="AV22" s="126">
        <f>VLOOKUP($A22,Tabla52[#All],VLOOKUP(Resultados!$B$1,Años!$A$2:$B$3,2,FALSE),FALSE)</f>
        <v>519.08640792205722</v>
      </c>
      <c r="AW22" s="204">
        <f>VLOOKUP($A22,Tabla8[#All],VLOOKUP(Resultados!$B$1,Años!$A$2:$B$3,2,FALSE),FALSE)</f>
        <v>3100679086.8816667</v>
      </c>
      <c r="AX22" s="126">
        <f>VLOOKUP($A22,Tabla55[#All],VLOOKUP(Resultados!$B$1,Años!$A$2:$B$3,2,FALSE),FALSE)</f>
        <v>13.157236874998356</v>
      </c>
      <c r="AY22" s="126">
        <f>VLOOKUP($A22,Tabla56[#All],VLOOKUP(Resultados!$B$1,Años!$A$2:$B$3,2,FALSE),FALSE)</f>
        <v>2.6314473749996714</v>
      </c>
      <c r="AZ22" s="126">
        <f>VLOOKUP($A22,Tabla57[#All],VLOOKUP(Resultados!$B$1,Años!$A$2:$B$3,2,FALSE),FALSE)</f>
        <v>10.525789499998686</v>
      </c>
      <c r="BA22" s="126">
        <f>VLOOKUP($A22,Tabla58[#All],VLOOKUP(Resultados!$B$1,Años!$A$2:$B$3,2,FALSE),FALSE)</f>
        <v>836.80026524989535</v>
      </c>
      <c r="BB22" s="126">
        <f>VLOOKUP($A22,Tabla60[#All],VLOOKUP(Resultados!$B$1,Años!$A$2:$B$3,2,FALSE),FALSE)</f>
        <v>0.84505718035713084</v>
      </c>
      <c r="BC22" s="126">
        <f>VLOOKUP($A22,Tabla61[#All],VLOOKUP(Resultados!$B$1,Años!$A$2:$B$3,2,FALSE),FALSE)</f>
        <v>4.4900000000000002E-2</v>
      </c>
      <c r="BD22" s="126">
        <f>VLOOKUP($A22,Tabla62[#All],VLOOKUP(Resultados!$B$1,Años!$A$2:$B$3,2,FALSE),FALSE)</f>
        <v>6.7983479980442778E-5</v>
      </c>
      <c r="BE22" s="126">
        <f>VLOOKUP($A22,Tabla63[#All],VLOOKUP(Resultados!$B$1,Años!$A$2:$B$3,2,FALSE),FALSE)</f>
        <v>20091137.043991014</v>
      </c>
      <c r="BF22" s="126">
        <f>VLOOKUP($A22,Tabla64[#All],VLOOKUP(Resultados!$B$1,Años!$A$2:$B$3,2,FALSE),FALSE)</f>
        <v>0</v>
      </c>
      <c r="BG22" s="126">
        <f>VLOOKUP($A22,Tabla65[#All],VLOOKUP(Resultados!$B$1,Años!$A$2:$B$3,2,FALSE),FALSE)</f>
        <v>374463</v>
      </c>
    </row>
    <row r="23" spans="1:59" x14ac:dyDescent="0.3">
      <c r="A23" s="125" t="s">
        <v>192</v>
      </c>
      <c r="B23" s="126">
        <f>VLOOKUP($A23,Tabla1[#All],VLOOKUP(Resultados!$B$1,Años!$A$2:$B$3,2,FALSE),FALSE)</f>
        <v>0</v>
      </c>
      <c r="C23" s="126">
        <f>VLOOKUP($A23,Tabla2[#All],VLOOKUP(Resultados!$B$1,Años!$A$2:$B$3,2,FALSE),FALSE)</f>
        <v>0</v>
      </c>
      <c r="D23" s="126">
        <f>VLOOKUP($A23,Tabla5[#All],VLOOKUP(Resultados!$B$1,Años!$A$2:$B$3,2,FALSE),FALSE)</f>
        <v>0</v>
      </c>
      <c r="E23" s="126">
        <f>VLOOKUP($A23,Tabla3[#All],VLOOKUP(Resultados!$B$1,Años!$A$2:$B$3,2,FALSE),FALSE)</f>
        <v>2.4118758149262211E-2</v>
      </c>
      <c r="F23" s="126">
        <f>VLOOKUP($A23,Tabla4[#All],VLOOKUP(Resultados!$B$1,Años!$A$2:$B$3,2,FALSE),FALSE)</f>
        <v>3.0961838860846104E-3</v>
      </c>
      <c r="G23" s="126">
        <f>VLOOKUP($A23,Tabla6[#All],VLOOKUP(Resultados!$B$1,Años!$A$2:$B$3,2,FALSE),FALSE)</f>
        <v>0.80309734513274333</v>
      </c>
      <c r="H23" s="126">
        <f>VLOOKUP($A23,Tabla9[#All],VLOOKUP(Resultados!$B$1,Años!$A$2:$B$3,2,FALSE),FALSE)</f>
        <v>0.30917576010757408</v>
      </c>
      <c r="I23" s="126">
        <f>VLOOKUP($A23,Tabla10[#All],VLOOKUP(Resultados!$B$1,Años!$A$2:$B$3,2,FALSE),FALSE)</f>
        <v>0.22775062696932674</v>
      </c>
      <c r="J23" s="126">
        <f>VLOOKUP($A23,Tabla118[#All],VLOOKUP(Resultados!$B$1,Años!$A$2:$B$3,2,FALSE),FALSE)</f>
        <v>2.239509933904231E-2</v>
      </c>
      <c r="K23" s="126">
        <f>VLOOKUP($A23,Tabla11813[#All],VLOOKUP(Resultados!$B$1,Años!$A$2:$B$3,2,FALSE),FALSE)</f>
        <v>171</v>
      </c>
      <c r="L23" s="126">
        <f>VLOOKUP($A23,Tabla13[#All],VLOOKUP(Resultados!$B$1,Años!$A$2:$B$3,2,FALSE),FALSE)</f>
        <v>4.6347826086956525</v>
      </c>
      <c r="M23" s="126">
        <f>VLOOKUP($A23,Tabla11[#All],VLOOKUP(Resultados!$B$1,Años!$A$2:$B$3,2,FALSE),FALSE)</f>
        <v>3.9130434782608696</v>
      </c>
      <c r="N23" s="126">
        <f>VLOOKUP($A23,Tabla16[#All],VLOOKUP(Resultados!$B$1,Años!$A$2:$B$3,2,FALSE),FALSE)</f>
        <v>3.4782608695652173</v>
      </c>
      <c r="O23" s="126">
        <f>VLOOKUP($A23,Tabla17[#All],VLOOKUP(Resultados!$B$1,Años!$A$2:$B$3,2,FALSE),FALSE)</f>
        <v>0.60869565217391308</v>
      </c>
      <c r="P23" s="126">
        <f>VLOOKUP($A23,Tabla18[#All],VLOOKUP(Resultados!$B$1,Años!$A$2:$B$3,2,FALSE),FALSE)</f>
        <v>3.347826086956522</v>
      </c>
      <c r="Q23" s="126">
        <f>VLOOKUP($A23,Tabla19[#All],VLOOKUP(Resultados!$B$1,Años!$A$2:$B$3,2,FALSE),FALSE)</f>
        <v>0.78260869565217395</v>
      </c>
      <c r="R23" s="126">
        <f>VLOOKUP($A23,Tabla20[#All],VLOOKUP(Resultados!$B$1,Años!$A$2:$B$3,2,FALSE),FALSE)</f>
        <v>0.52173913043478259</v>
      </c>
      <c r="S23" s="126">
        <f>VLOOKUP($A23,Tabla15[#All],VLOOKUP(Resultados!$B$1,Años!$A$2:$B$3,2,FALSE),FALSE)</f>
        <v>4</v>
      </c>
      <c r="T23" s="126">
        <f>VLOOKUP($A23,Tabla1555[#All],VLOOKUP(Resultados!$B$1,Años!$A$2:$B$3,2,FALSE),FALSE)</f>
        <v>3.347826086956522</v>
      </c>
      <c r="U23" s="126">
        <f>VLOOKUP($A23,Tabla21[#All],VLOOKUP(Resultados!$B$1,Años!$A$2:$B$3,2,FALSE),FALSE)</f>
        <v>3.3043478260869565</v>
      </c>
      <c r="V23" s="126">
        <f>VLOOKUP($A23,Tabla22[#All],VLOOKUP(Resultados!$B$1,Años!$A$2:$B$3,2,FALSE),FALSE)</f>
        <v>3.3043478260869565</v>
      </c>
      <c r="W23" s="126">
        <f>VLOOKUP($A23,Tabla23[#All],VLOOKUP(Resultados!$B$1,Años!$A$2:$B$3,2,FALSE),FALSE)</f>
        <v>3.2173913043478262</v>
      </c>
      <c r="X23" s="126">
        <f>VLOOKUP($A23,Tabla24[#All],VLOOKUP(Resultados!$B$1,Años!$A$2:$B$3,2,FALSE),FALSE)</f>
        <v>3.3913043478260869</v>
      </c>
      <c r="Y23" s="126">
        <f>VLOOKUP($A23,Tabla25[#All],VLOOKUP(Resultados!$B$1,Años!$A$2:$B$3,2,FALSE),FALSE)</f>
        <v>1.4898056178795624E-2</v>
      </c>
      <c r="Z23" s="126">
        <f>VLOOKUP($A23,Tabla26[#All],VLOOKUP(Resultados!$B$1,Años!$A$2:$B$3,2,FALSE),FALSE)</f>
        <v>0.75644582627653778</v>
      </c>
      <c r="AA23" s="126">
        <f>VLOOKUP($A23,Tabla27[#All],VLOOKUP(Resultados!$B$1,Años!$A$2:$B$3,2,FALSE),FALSE)</f>
        <v>9.4913082628195519E-2</v>
      </c>
      <c r="AB23" s="126">
        <f>VLOOKUP($A23,Tabla28[#All],VLOOKUP(Resultados!$B$1,Años!$A$2:$B$3,2,FALSE),FALSE)</f>
        <v>6.6374068042497755E-3</v>
      </c>
      <c r="AC23" s="126">
        <f>VLOOKUP($A23,Tabla29[#All],VLOOKUP(Resultados!$B$1,Años!$A$2:$B$3,2,FALSE),FALSE)</f>
        <v>2.5490657751240778E-2</v>
      </c>
      <c r="AD23" s="126">
        <f>VLOOKUP($A23,Tabla30[#All],VLOOKUP(Resultados!$B$1,Años!$A$2:$B$3,2,FALSE),FALSE)</f>
        <v>0.51524251988882508</v>
      </c>
      <c r="AE23" s="126">
        <f>VLOOKUP($A23,Tabla31[#All],VLOOKUP(Resultados!$B$1,Años!$A$2:$B$3,2,FALSE),FALSE)</f>
        <v>0.61473824139867383</v>
      </c>
      <c r="AF23" s="126">
        <f>VLOOKUP($A23,Tabla32[#All],VLOOKUP(Resultados!$B$1,Años!$A$2:$B$3,2,FALSE),FALSE)</f>
        <v>1.4800000000000001E-2</v>
      </c>
      <c r="AG23" s="126">
        <f>VLOOKUP($A23,Tabla33[#All],VLOOKUP(Resultados!$B$1,Años!$A$2:$B$3,2,FALSE),FALSE)</f>
        <v>0.96445628163955566</v>
      </c>
      <c r="AH23" s="126">
        <f>VLOOKUP($A23,Tabla34[#All],VLOOKUP(Resultados!$B$1,Años!$A$2:$B$3,2,FALSE),FALSE)</f>
        <v>438.70929300164329</v>
      </c>
      <c r="AI23" s="126">
        <f>VLOOKUP($A23,Tabla36[#All],VLOOKUP(Resultados!$B$1,Años!$A$2:$B$3,2,FALSE),FALSE)</f>
        <v>0.24</v>
      </c>
      <c r="AJ23" s="126">
        <f>VLOOKUP($A23,Tabla37[#All],VLOOKUP(Resultados!$B$1,Años!$A$2:$B$3,2,FALSE),FALSE)</f>
        <v>0.127</v>
      </c>
      <c r="AK23" s="126">
        <f>VLOOKUP($A23,Tabla38[#All],VLOOKUP(Resultados!$B$1,Años!$A$2:$B$3,2,FALSE),FALSE)</f>
        <v>0.77924854113234154</v>
      </c>
      <c r="AL23" s="126">
        <f>VLOOKUP($A23,Tabla39[#All],VLOOKUP(Resultados!$B$1,Años!$A$2:$B$3,2,FALSE),FALSE)</f>
        <v>664.26580930684042</v>
      </c>
      <c r="AM23" s="126">
        <f>VLOOKUP($A23,Tabla40[#All],VLOOKUP(Resultados!$B$1,Años!$A$2:$B$3,2,FALSE),FALSE)</f>
        <v>0.68068477878269729</v>
      </c>
      <c r="AN23" s="126">
        <f>VLOOKUP($A23,Tabla41[#All],VLOOKUP(Resultados!$B$1,Años!$A$2:$B$3,2,FALSE),FALSE)</f>
        <v>0.73605187129215088</v>
      </c>
      <c r="AO23" s="126">
        <f>VLOOKUP($A23,Tabla42[#All],VLOOKUP(Resultados!$B$1,Años!$A$2:$B$3,2,FALSE),FALSE)</f>
        <v>1.9314681606242567E-2</v>
      </c>
      <c r="AP23" s="126">
        <f>VLOOKUP($A23,Tabla43[#All],VLOOKUP(Resultados!$B$1,Años!$A$2:$B$3,2,FALSE),FALSE)</f>
        <v>0.26799923441482543</v>
      </c>
      <c r="AQ23" s="126">
        <f>VLOOKUP($A23,Tabla44[#All],VLOOKUP(Resultados!$B$1,Años!$A$2:$B$3,2,FALSE),FALSE)</f>
        <v>6.0227686288136316E-2</v>
      </c>
      <c r="AR23" s="126">
        <f>VLOOKUP($A23,Tabla45[#All],VLOOKUP(Resultados!$B$1,Años!$A$2:$B$3,2,FALSE),FALSE)</f>
        <v>0.78260869565217395</v>
      </c>
      <c r="AS23" s="126">
        <f>VLOOKUP($A23,Tabla47[#All],VLOOKUP(Resultados!$B$1,Años!$A$2:$B$3,2,FALSE),FALSE)</f>
        <v>1.1969697659196593E-2</v>
      </c>
      <c r="AT23" s="126">
        <f>VLOOKUP($A23,Tabla49[#All],VLOOKUP(Resultados!$B$1,Años!$A$2:$B$3,2,FALSE),FALSE)</f>
        <v>0.56521739130434778</v>
      </c>
      <c r="AU23" s="126">
        <f>VLOOKUP($A23,Tabla51[#All],VLOOKUP(Resultados!$B$1,Años!$A$2:$B$3,2,FALSE),FALSE)</f>
        <v>3.6744611173117643</v>
      </c>
      <c r="AV23" s="126">
        <f>VLOOKUP($A23,Tabla52[#All],VLOOKUP(Resultados!$B$1,Años!$A$2:$B$3,2,FALSE),FALSE)</f>
        <v>560.35532039004408</v>
      </c>
      <c r="AW23" s="204">
        <f>VLOOKUP($A23,Tabla8[#All],VLOOKUP(Resultados!$B$1,Años!$A$2:$B$3,2,FALSE),FALSE)</f>
        <v>3532439670.75</v>
      </c>
      <c r="AX23" s="126">
        <f>VLOOKUP($A23,Tabla55[#All],VLOOKUP(Resultados!$B$1,Años!$A$2:$B$3,2,FALSE),FALSE)</f>
        <v>8.987107993583205</v>
      </c>
      <c r="AY23" s="126">
        <f>VLOOKUP($A23,Tabla56[#All],VLOOKUP(Resultados!$B$1,Años!$A$2:$B$3,2,FALSE),FALSE)</f>
        <v>4.4935539967916025</v>
      </c>
      <c r="AZ23" s="126">
        <f>VLOOKUP($A23,Tabla57[#All],VLOOKUP(Resultados!$B$1,Años!$A$2:$B$3,2,FALSE),FALSE)</f>
        <v>8.987107993583205</v>
      </c>
      <c r="BA23" s="126">
        <f>VLOOKUP($A23,Tabla58[#All],VLOOKUP(Resultados!$B$1,Años!$A$2:$B$3,2,FALSE),FALSE)</f>
        <v>354.99076574653662</v>
      </c>
      <c r="BB23" s="126">
        <f>VLOOKUP($A23,Tabla60[#All],VLOOKUP(Resultados!$B$1,Años!$A$2:$B$3,2,FALSE),FALSE)</f>
        <v>0.78194701681175716</v>
      </c>
      <c r="BC23" s="126">
        <f>VLOOKUP($A23,Tabla61[#All],VLOOKUP(Resultados!$B$1,Años!$A$2:$B$3,2,FALSE),FALSE)</f>
        <v>2.8899999999999999E-2</v>
      </c>
      <c r="BD23" s="126">
        <f>VLOOKUP($A23,Tabla62[#All],VLOOKUP(Resultados!$B$1,Años!$A$2:$B$3,2,FALSE),FALSE)</f>
        <v>8.0127117967829665E-5</v>
      </c>
      <c r="BE23" s="126">
        <f>VLOOKUP($A23,Tabla63[#All],VLOOKUP(Resultados!$B$1,Años!$A$2:$B$3,2,FALSE),FALSE)</f>
        <v>10936921.150938304</v>
      </c>
      <c r="BF23" s="126">
        <f>VLOOKUP($A23,Tabla64[#All],VLOOKUP(Resultados!$B$1,Años!$A$2:$B$3,2,FALSE),FALSE)</f>
        <v>0</v>
      </c>
      <c r="BG23" s="126">
        <f>VLOOKUP($A23,Tabla65[#All],VLOOKUP(Resultados!$B$1,Años!$A$2:$B$3,2,FALSE),FALSE)</f>
        <v>325473</v>
      </c>
    </row>
    <row r="24" spans="1:59" x14ac:dyDescent="0.3">
      <c r="A24" s="125" t="s">
        <v>193</v>
      </c>
      <c r="B24" s="126">
        <f>VLOOKUP($A24,Tabla1[#All],VLOOKUP(Resultados!$B$1,Años!$A$2:$B$3,2,FALSE),FALSE)</f>
        <v>0</v>
      </c>
      <c r="C24" s="126">
        <f>VLOOKUP($A24,Tabla2[#All],VLOOKUP(Resultados!$B$1,Años!$A$2:$B$3,2,FALSE),FALSE)</f>
        <v>13860549.882168107</v>
      </c>
      <c r="D24" s="126">
        <f>VLOOKUP($A24,Tabla5[#All],VLOOKUP(Resultados!$B$1,Años!$A$2:$B$3,2,FALSE),FALSE)</f>
        <v>4.5687605162034019E-3</v>
      </c>
      <c r="E24" s="126">
        <f>VLOOKUP($A24,Tabla3[#All],VLOOKUP(Resultados!$B$1,Años!$A$2:$B$3,2,FALSE),FALSE)</f>
        <v>1.2868063392954746E-2</v>
      </c>
      <c r="F24" s="126">
        <f>VLOOKUP($A24,Tabla4[#All],VLOOKUP(Resultados!$B$1,Años!$A$2:$B$3,2,FALSE),FALSE)</f>
        <v>3.1682825283083399E-3</v>
      </c>
      <c r="G24" s="126">
        <f>VLOOKUP($A24,Tabla6[#All],VLOOKUP(Resultados!$B$1,Años!$A$2:$B$3,2,FALSE),FALSE)</f>
        <v>0.88214745357602498</v>
      </c>
      <c r="H24" s="126">
        <f>VLOOKUP($A24,Tabla9[#All],VLOOKUP(Resultados!$B$1,Años!$A$2:$B$3,2,FALSE),FALSE)</f>
        <v>0.24743315182216724</v>
      </c>
      <c r="I24" s="126">
        <f>VLOOKUP($A24,Tabla10[#All],VLOOKUP(Resultados!$B$1,Años!$A$2:$B$3,2,FALSE),FALSE)</f>
        <v>0.26382446412874433</v>
      </c>
      <c r="J24" s="126">
        <f>VLOOKUP($A24,Tabla118[#All],VLOOKUP(Resultados!$B$1,Años!$A$2:$B$3,2,FALSE),FALSE)</f>
        <v>5.330150754483785E-3</v>
      </c>
      <c r="K24" s="126">
        <f>VLOOKUP($A24,Tabla11813[#All],VLOOKUP(Resultados!$B$1,Años!$A$2:$B$3,2,FALSE),FALSE)</f>
        <v>126</v>
      </c>
      <c r="L24" s="126">
        <f>VLOOKUP($A24,Tabla13[#All],VLOOKUP(Resultados!$B$1,Años!$A$2:$B$3,2,FALSE),FALSE)</f>
        <v>5.572916666666667</v>
      </c>
      <c r="M24" s="126">
        <f>VLOOKUP($A24,Tabla11[#All],VLOOKUP(Resultados!$B$1,Años!$A$2:$B$3,2,FALSE),FALSE)</f>
        <v>4.479166666666667</v>
      </c>
      <c r="N24" s="126">
        <f>VLOOKUP($A24,Tabla16[#All],VLOOKUP(Resultados!$B$1,Años!$A$2:$B$3,2,FALSE),FALSE)</f>
        <v>4.104166666666667</v>
      </c>
      <c r="O24" s="126">
        <f>VLOOKUP($A24,Tabla17[#All],VLOOKUP(Resultados!$B$1,Años!$A$2:$B$3,2,FALSE),FALSE)</f>
        <v>0.35416666666666669</v>
      </c>
      <c r="P24" s="126">
        <f>VLOOKUP($A24,Tabla18[#All],VLOOKUP(Resultados!$B$1,Años!$A$2:$B$3,2,FALSE),FALSE)</f>
        <v>4.520833333333333</v>
      </c>
      <c r="Q24" s="126">
        <f>VLOOKUP($A24,Tabla19[#All],VLOOKUP(Resultados!$B$1,Años!$A$2:$B$3,2,FALSE),FALSE)</f>
        <v>0.72916666666666663</v>
      </c>
      <c r="R24" s="126">
        <f>VLOOKUP($A24,Tabla20[#All],VLOOKUP(Resultados!$B$1,Años!$A$2:$B$3,2,FALSE),FALSE)</f>
        <v>0.41666666666666669</v>
      </c>
      <c r="S24" s="126">
        <f>VLOOKUP($A24,Tabla15[#All],VLOOKUP(Resultados!$B$1,Años!$A$2:$B$3,2,FALSE),FALSE)</f>
        <v>3.3541666666666665</v>
      </c>
      <c r="T24" s="126">
        <f>VLOOKUP($A24,Tabla1555[#All],VLOOKUP(Resultados!$B$1,Años!$A$2:$B$3,2,FALSE),FALSE)</f>
        <v>3.2291666666666665</v>
      </c>
      <c r="U24" s="126">
        <f>VLOOKUP($A24,Tabla21[#All],VLOOKUP(Resultados!$B$1,Años!$A$2:$B$3,2,FALSE),FALSE)</f>
        <v>4.145833333333333</v>
      </c>
      <c r="V24" s="126">
        <f>VLOOKUP($A24,Tabla22[#All],VLOOKUP(Resultados!$B$1,Años!$A$2:$B$3,2,FALSE),FALSE)</f>
        <v>3.375</v>
      </c>
      <c r="W24" s="126">
        <f>VLOOKUP($A24,Tabla23[#All],VLOOKUP(Resultados!$B$1,Años!$A$2:$B$3,2,FALSE),FALSE)</f>
        <v>4.020833333333333</v>
      </c>
      <c r="X24" s="126">
        <f>VLOOKUP($A24,Tabla24[#All],VLOOKUP(Resultados!$B$1,Años!$A$2:$B$3,2,FALSE),FALSE)</f>
        <v>3.9583333333333335</v>
      </c>
      <c r="Y24" s="126">
        <f>VLOOKUP($A24,Tabla25[#All],VLOOKUP(Resultados!$B$1,Años!$A$2:$B$3,2,FALSE),FALSE)</f>
        <v>7.6578074742066401E-3</v>
      </c>
      <c r="Z24" s="126">
        <f>VLOOKUP($A24,Tabla26[#All],VLOOKUP(Resultados!$B$1,Años!$A$2:$B$3,2,FALSE),FALSE)</f>
        <v>0.83058913413294722</v>
      </c>
      <c r="AA24" s="126">
        <f>VLOOKUP($A24,Tabla27[#All],VLOOKUP(Resultados!$B$1,Años!$A$2:$B$3,2,FALSE),FALSE)</f>
        <v>0.1041490622357812</v>
      </c>
      <c r="AB24" s="126">
        <f>VLOOKUP($A24,Tabla28[#All],VLOOKUP(Resultados!$B$1,Años!$A$2:$B$3,2,FALSE),FALSE)</f>
        <v>9.2815983577681008E-4</v>
      </c>
      <c r="AC24" s="126">
        <f>VLOOKUP($A24,Tabla29[#All],VLOOKUP(Resultados!$B$1,Años!$A$2:$B$3,2,FALSE),FALSE)</f>
        <v>5.9265498104144462E-3</v>
      </c>
      <c r="AD24" s="126">
        <f>VLOOKUP($A24,Tabla30[#All],VLOOKUP(Resultados!$B$1,Años!$A$2:$B$3,2,FALSE),FALSE)</f>
        <v>0.51824500308374766</v>
      </c>
      <c r="AE24" s="126">
        <f>VLOOKUP($A24,Tabla31[#All],VLOOKUP(Resultados!$B$1,Años!$A$2:$B$3,2,FALSE),FALSE)</f>
        <v>0.59804828295037715</v>
      </c>
      <c r="AF24" s="126">
        <f>VLOOKUP($A24,Tabla32[#All],VLOOKUP(Resultados!$B$1,Años!$A$2:$B$3,2,FALSE),FALSE)</f>
        <v>1.04E-2</v>
      </c>
      <c r="AG24" s="126">
        <f>VLOOKUP($A24,Tabla33[#All],VLOOKUP(Resultados!$B$1,Años!$A$2:$B$3,2,FALSE),FALSE)</f>
        <v>0.89601729867484625</v>
      </c>
      <c r="AH24" s="126">
        <f>VLOOKUP($A24,Tabla34[#All],VLOOKUP(Resultados!$B$1,Años!$A$2:$B$3,2,FALSE),FALSE)</f>
        <v>204.40830808292282</v>
      </c>
      <c r="AI24" s="126">
        <f>VLOOKUP($A24,Tabla36[#All],VLOOKUP(Resultados!$B$1,Años!$A$2:$B$3,2,FALSE),FALSE)</f>
        <v>0.1</v>
      </c>
      <c r="AJ24" s="126">
        <f>VLOOKUP($A24,Tabla37[#All],VLOOKUP(Resultados!$B$1,Años!$A$2:$B$3,2,FALSE),FALSE)</f>
        <v>0.19</v>
      </c>
      <c r="AK24" s="126">
        <f>VLOOKUP($A24,Tabla38[#All],VLOOKUP(Resultados!$B$1,Años!$A$2:$B$3,2,FALSE),FALSE)</f>
        <v>0.9976858608397271</v>
      </c>
      <c r="AL24" s="126">
        <f>VLOOKUP($A24,Tabla39[#All],VLOOKUP(Resultados!$B$1,Años!$A$2:$B$3,2,FALSE),FALSE)</f>
        <v>549.33638992000522</v>
      </c>
      <c r="AM24" s="126">
        <f>VLOOKUP($A24,Tabla40[#All],VLOOKUP(Resultados!$B$1,Años!$A$2:$B$3,2,FALSE),FALSE)</f>
        <v>0.71078948323880387</v>
      </c>
      <c r="AN24" s="126">
        <f>VLOOKUP($A24,Tabla41[#All],VLOOKUP(Resultados!$B$1,Años!$A$2:$B$3,2,FALSE),FALSE)</f>
        <v>0.89392657153903299</v>
      </c>
      <c r="AO24" s="126">
        <f>VLOOKUP($A24,Tabla42[#All],VLOOKUP(Resultados!$B$1,Años!$A$2:$B$3,2,FALSE),FALSE)</f>
        <v>9.6181937624398896E-3</v>
      </c>
      <c r="AP24" s="126">
        <f>VLOOKUP($A24,Tabla43[#All],VLOOKUP(Resultados!$B$1,Años!$A$2:$B$3,2,FALSE),FALSE)</f>
        <v>0.28781232707848464</v>
      </c>
      <c r="AQ24" s="126">
        <f>VLOOKUP($A24,Tabla44[#All],VLOOKUP(Resultados!$B$1,Años!$A$2:$B$3,2,FALSE),FALSE)</f>
        <v>7.9368265280974366E-3</v>
      </c>
      <c r="AR24" s="126">
        <f>VLOOKUP($A24,Tabla45[#All],VLOOKUP(Resultados!$B$1,Años!$A$2:$B$3,2,FALSE),FALSE)</f>
        <v>0.58333333333333337</v>
      </c>
      <c r="AS24" s="126">
        <f>VLOOKUP($A24,Tabla47[#All],VLOOKUP(Resultados!$B$1,Años!$A$2:$B$3,2,FALSE),FALSE)</f>
        <v>9.6200115963082904E-3</v>
      </c>
      <c r="AT24" s="126">
        <f>VLOOKUP($A24,Tabla49[#All],VLOOKUP(Resultados!$B$1,Años!$A$2:$B$3,2,FALSE),FALSE)</f>
        <v>0.52083333333333337</v>
      </c>
      <c r="AU24" s="126">
        <f>VLOOKUP($A24,Tabla51[#All],VLOOKUP(Resultados!$B$1,Años!$A$2:$B$3,2,FALSE),FALSE)</f>
        <v>6.5669224118117047</v>
      </c>
      <c r="AV24" s="126">
        <f>VLOOKUP($A24,Tabla52[#All],VLOOKUP(Resultados!$B$1,Años!$A$2:$B$3,2,FALSE),FALSE)</f>
        <v>490.69503577148566</v>
      </c>
      <c r="AW24" s="204">
        <f>VLOOKUP($A24,Tabla8[#All],VLOOKUP(Resultados!$B$1,Años!$A$2:$B$3,2,FALSE),FALSE)</f>
        <v>6244545243.1999998</v>
      </c>
      <c r="AX24" s="126">
        <f>VLOOKUP($A24,Tabla55[#All],VLOOKUP(Resultados!$B$1,Años!$A$2:$B$3,2,FALSE),FALSE)</f>
        <v>1.8017044123741057</v>
      </c>
      <c r="AY24" s="126">
        <f>VLOOKUP($A24,Tabla56[#All],VLOOKUP(Resultados!$B$1,Años!$A$2:$B$3,2,FALSE),FALSE)</f>
        <v>10.810226474244637</v>
      </c>
      <c r="AZ24" s="126">
        <f>VLOOKUP($A24,Tabla57[#All],VLOOKUP(Resultados!$B$1,Años!$A$2:$B$3,2,FALSE),FALSE)</f>
        <v>3.6034088247482114</v>
      </c>
      <c r="BA24" s="126">
        <f>VLOOKUP($A24,Tabla58[#All],VLOOKUP(Resultados!$B$1,Años!$A$2:$B$3,2,FALSE),FALSE)</f>
        <v>897.2487973623048</v>
      </c>
      <c r="BB24" s="126">
        <f>VLOOKUP($A24,Tabla60[#All],VLOOKUP(Resultados!$B$1,Años!$A$2:$B$3,2,FALSE),FALSE)</f>
        <v>0.80152133754979116</v>
      </c>
      <c r="BC24" s="126">
        <f>VLOOKUP($A24,Tabla61[#All],VLOOKUP(Resultados!$B$1,Años!$A$2:$B$3,2,FALSE),FALSE)</f>
        <v>2.3099999999999999E-2</v>
      </c>
      <c r="BD24" s="126">
        <f>VLOOKUP($A24,Tabla62[#All],VLOOKUP(Resultados!$B$1,Años!$A$2:$B$3,2,FALSE),FALSE)</f>
        <v>7.1245943956545823E-5</v>
      </c>
      <c r="BE24" s="126">
        <f>VLOOKUP($A24,Tabla63[#All],VLOOKUP(Resultados!$B$1,Años!$A$2:$B$3,2,FALSE),FALSE)</f>
        <v>7357494.8058296256</v>
      </c>
      <c r="BF24" s="126">
        <f>VLOOKUP($A24,Tabla64[#All],VLOOKUP(Resultados!$B$1,Años!$A$2:$B$3,2,FALSE),FALSE)</f>
        <v>31641.604285714286</v>
      </c>
      <c r="BG24" s="126">
        <f>VLOOKUP($A24,Tabla65[#All],VLOOKUP(Resultados!$B$1,Años!$A$2:$B$3,2,FALSE),FALSE)</f>
        <v>396009</v>
      </c>
    </row>
    <row r="25" spans="1:59" x14ac:dyDescent="0.3">
      <c r="A25" s="125" t="s">
        <v>194</v>
      </c>
      <c r="B25" s="126">
        <f>VLOOKUP($A25,Tabla1[#All],VLOOKUP(Resultados!$B$1,Años!$A$2:$B$3,2,FALSE),FALSE)</f>
        <v>0</v>
      </c>
      <c r="C25" s="126">
        <f>VLOOKUP($A25,Tabla2[#All],VLOOKUP(Resultados!$B$1,Años!$A$2:$B$3,2,FALSE),FALSE)</f>
        <v>0</v>
      </c>
      <c r="D25" s="126">
        <f>VLOOKUP($A25,Tabla5[#All],VLOOKUP(Resultados!$B$1,Años!$A$2:$B$3,2,FALSE),FALSE)</f>
        <v>1.2349310356167825E-2</v>
      </c>
      <c r="E25" s="126">
        <f>VLOOKUP($A25,Tabla3[#All],VLOOKUP(Resultados!$B$1,Años!$A$2:$B$3,2,FALSE),FALSE)</f>
        <v>4.1099225976834033E-2</v>
      </c>
      <c r="F25" s="126">
        <f>VLOOKUP($A25,Tabla4[#All],VLOOKUP(Resultados!$B$1,Años!$A$2:$B$3,2,FALSE),FALSE)</f>
        <v>1.0504103021246733E-3</v>
      </c>
      <c r="G25" s="126">
        <f>VLOOKUP($A25,Tabla6[#All],VLOOKUP(Resultados!$B$1,Años!$A$2:$B$3,2,FALSE),FALSE)</f>
        <v>0.86096104634631787</v>
      </c>
      <c r="H25" s="126">
        <f>VLOOKUP($A25,Tabla9[#All],VLOOKUP(Resultados!$B$1,Años!$A$2:$B$3,2,FALSE),FALSE)</f>
        <v>0.28548030093308857</v>
      </c>
      <c r="I25" s="126">
        <f>VLOOKUP($A25,Tabla10[#All],VLOOKUP(Resultados!$B$1,Años!$A$2:$B$3,2,FALSE),FALSE)</f>
        <v>0.37580451127819547</v>
      </c>
      <c r="J25" s="126">
        <f>VLOOKUP($A25,Tabla118[#All],VLOOKUP(Resultados!$B$1,Años!$A$2:$B$3,2,FALSE),FALSE)</f>
        <v>3.0510476156421898E-2</v>
      </c>
      <c r="K25" s="126">
        <f>VLOOKUP($A25,Tabla11813[#All],VLOOKUP(Resultados!$B$1,Años!$A$2:$B$3,2,FALSE),FALSE)</f>
        <v>75</v>
      </c>
      <c r="L25" s="126">
        <f>VLOOKUP($A25,Tabla13[#All],VLOOKUP(Resultados!$B$1,Años!$A$2:$B$3,2,FALSE),FALSE)</f>
        <v>5.1124999999999998</v>
      </c>
      <c r="M25" s="126">
        <f>VLOOKUP($A25,Tabla11[#All],VLOOKUP(Resultados!$B$1,Años!$A$2:$B$3,2,FALSE),FALSE)</f>
        <v>4.2857142857142856</v>
      </c>
      <c r="N25" s="126">
        <f>VLOOKUP($A25,Tabla16[#All],VLOOKUP(Resultados!$B$1,Años!$A$2:$B$3,2,FALSE),FALSE)</f>
        <v>4.2142857142857144</v>
      </c>
      <c r="O25" s="126">
        <f>VLOOKUP($A25,Tabla17[#All],VLOOKUP(Resultados!$B$1,Años!$A$2:$B$3,2,FALSE),FALSE)</f>
        <v>0.42857142857142855</v>
      </c>
      <c r="P25" s="126">
        <f>VLOOKUP($A25,Tabla18[#All],VLOOKUP(Resultados!$B$1,Años!$A$2:$B$3,2,FALSE),FALSE)</f>
        <v>3.5714285714285716</v>
      </c>
      <c r="Q25" s="126">
        <f>VLOOKUP($A25,Tabla19[#All],VLOOKUP(Resultados!$B$1,Años!$A$2:$B$3,2,FALSE),FALSE)</f>
        <v>0.5</v>
      </c>
      <c r="R25" s="126">
        <f>VLOOKUP($A25,Tabla20[#All],VLOOKUP(Resultados!$B$1,Años!$A$2:$B$3,2,FALSE),FALSE)</f>
        <v>0.42857142857142855</v>
      </c>
      <c r="S25" s="126">
        <f>VLOOKUP($A25,Tabla15[#All],VLOOKUP(Resultados!$B$1,Años!$A$2:$B$3,2,FALSE),FALSE)</f>
        <v>3.5714285714285716</v>
      </c>
      <c r="T25" s="126">
        <f>VLOOKUP($A25,Tabla1555[#All],VLOOKUP(Resultados!$B$1,Años!$A$2:$B$3,2,FALSE),FALSE)</f>
        <v>3.2142857142857144</v>
      </c>
      <c r="U25" s="126">
        <f>VLOOKUP($A25,Tabla21[#All],VLOOKUP(Resultados!$B$1,Años!$A$2:$B$3,2,FALSE),FALSE)</f>
        <v>3.8571428571428572</v>
      </c>
      <c r="V25" s="126">
        <f>VLOOKUP($A25,Tabla22[#All],VLOOKUP(Resultados!$B$1,Años!$A$2:$B$3,2,FALSE),FALSE)</f>
        <v>2.7857142857142856</v>
      </c>
      <c r="W25" s="126">
        <f>VLOOKUP($A25,Tabla23[#All],VLOOKUP(Resultados!$B$1,Años!$A$2:$B$3,2,FALSE),FALSE)</f>
        <v>2.5</v>
      </c>
      <c r="X25" s="126">
        <f>VLOOKUP($A25,Tabla24[#All],VLOOKUP(Resultados!$B$1,Años!$A$2:$B$3,2,FALSE),FALSE)</f>
        <v>3.3571428571428572</v>
      </c>
      <c r="Y25" s="126">
        <f>VLOOKUP($A25,Tabla25[#All],VLOOKUP(Resultados!$B$1,Años!$A$2:$B$3,2,FALSE),FALSE)</f>
        <v>4.9545504805197815E-2</v>
      </c>
      <c r="Z25" s="126">
        <f>VLOOKUP($A25,Tabla26[#All],VLOOKUP(Resultados!$B$1,Años!$A$2:$B$3,2,FALSE),FALSE)</f>
        <v>0.62510555919929156</v>
      </c>
      <c r="AA25" s="126">
        <f>VLOOKUP($A25,Tabla27[#All],VLOOKUP(Resultados!$B$1,Años!$A$2:$B$3,2,FALSE),FALSE)</f>
        <v>0.55164134354116734</v>
      </c>
      <c r="AB25" s="126">
        <f>VLOOKUP($A25,Tabla28[#All],VLOOKUP(Resultados!$B$1,Años!$A$2:$B$3,2,FALSE),FALSE)</f>
        <v>3.7280258162892127E-2</v>
      </c>
      <c r="AC25" s="126">
        <f>VLOOKUP($A25,Tabla29[#All],VLOOKUP(Resultados!$B$1,Años!$A$2:$B$3,2,FALSE),FALSE)</f>
        <v>0.10609064741968081</v>
      </c>
      <c r="AD25" s="126">
        <f>VLOOKUP($A25,Tabla30[#All],VLOOKUP(Resultados!$B$1,Años!$A$2:$B$3,2,FALSE),FALSE)</f>
        <v>0.53209244981341053</v>
      </c>
      <c r="AE25" s="126">
        <f>VLOOKUP($A25,Tabla31[#All],VLOOKUP(Resultados!$B$1,Años!$A$2:$B$3,2,FALSE),FALSE)</f>
        <v>0.4191927402199489</v>
      </c>
      <c r="AF25" s="126">
        <f>VLOOKUP($A25,Tabla32[#All],VLOOKUP(Resultados!$B$1,Años!$A$2:$B$3,2,FALSE),FALSE)</f>
        <v>3.0200000000000001E-2</v>
      </c>
      <c r="AG25" s="126">
        <f>VLOOKUP($A25,Tabla33[#All],VLOOKUP(Resultados!$B$1,Años!$A$2:$B$3,2,FALSE),FALSE)</f>
        <v>0.87314484509950752</v>
      </c>
      <c r="AH25" s="126">
        <f>VLOOKUP($A25,Tabla34[#All],VLOOKUP(Resultados!$B$1,Años!$A$2:$B$3,2,FALSE),FALSE)</f>
        <v>675.89379802216649</v>
      </c>
      <c r="AI25" s="126">
        <f>VLOOKUP($A25,Tabla36[#All],VLOOKUP(Resultados!$B$1,Años!$A$2:$B$3,2,FALSE),FALSE)</f>
        <v>0.27</v>
      </c>
      <c r="AJ25" s="126">
        <f>VLOOKUP($A25,Tabla37[#All],VLOOKUP(Resultados!$B$1,Años!$A$2:$B$3,2,FALSE),FALSE)</f>
        <v>0.28999999999999998</v>
      </c>
      <c r="AK25" s="126">
        <f>VLOOKUP($A25,Tabla38[#All],VLOOKUP(Resultados!$B$1,Años!$A$2:$B$3,2,FALSE),FALSE)</f>
        <v>0.98468235080226096</v>
      </c>
      <c r="AL25" s="126">
        <f>VLOOKUP($A25,Tabla39[#All],VLOOKUP(Resultados!$B$1,Años!$A$2:$B$3,2,FALSE),FALSE)</f>
        <v>607.94917081959204</v>
      </c>
      <c r="AM25" s="126">
        <f>VLOOKUP($A25,Tabla40[#All],VLOOKUP(Resultados!$B$1,Años!$A$2:$B$3,2,FALSE),FALSE)</f>
        <v>0.88635818200908423</v>
      </c>
      <c r="AN25" s="126">
        <f>VLOOKUP($A25,Tabla41[#All],VLOOKUP(Resultados!$B$1,Años!$A$2:$B$3,2,FALSE),FALSE)</f>
        <v>0.97490257663002389</v>
      </c>
      <c r="AO25" s="126">
        <f>VLOOKUP($A25,Tabla42[#All],VLOOKUP(Resultados!$B$1,Años!$A$2:$B$3,2,FALSE),FALSE)</f>
        <v>2.1815648137513587E-2</v>
      </c>
      <c r="AP25" s="126">
        <f>VLOOKUP($A25,Tabla43[#All],VLOOKUP(Resultados!$B$1,Años!$A$2:$B$3,2,FALSE),FALSE)</f>
        <v>0.76606479536476479</v>
      </c>
      <c r="AQ25" s="126">
        <f>VLOOKUP($A25,Tabla44[#All],VLOOKUP(Resultados!$B$1,Años!$A$2:$B$3,2,FALSE),FALSE)</f>
        <v>3.7765751036523652E-2</v>
      </c>
      <c r="AR25" s="126">
        <f>VLOOKUP($A25,Tabla45[#All],VLOOKUP(Resultados!$B$1,Años!$A$2:$B$3,2,FALSE),FALSE)</f>
        <v>0.40357143342857144</v>
      </c>
      <c r="AS25" s="126">
        <f>VLOOKUP($A25,Tabla47[#All],VLOOKUP(Resultados!$B$1,Años!$A$2:$B$3,2,FALSE),FALSE)</f>
        <v>1.2651568681168518E-2</v>
      </c>
      <c r="AT25" s="126">
        <f>VLOOKUP($A25,Tabla49[#All],VLOOKUP(Resultados!$B$1,Años!$A$2:$B$3,2,FALSE),FALSE)</f>
        <v>0.5</v>
      </c>
      <c r="AU25" s="126">
        <f>VLOOKUP($A25,Tabla51[#All],VLOOKUP(Resultados!$B$1,Años!$A$2:$B$3,2,FALSE),FALSE)</f>
        <v>3.2664047010096455</v>
      </c>
      <c r="AV25" s="126">
        <f>VLOOKUP($A25,Tabla52[#All],VLOOKUP(Resultados!$B$1,Años!$A$2:$B$3,2,FALSE),FALSE)</f>
        <v>614.08408378981335</v>
      </c>
      <c r="AW25" s="204">
        <f>VLOOKUP($A25,Tabla8[#All],VLOOKUP(Resultados!$B$1,Años!$A$2:$B$3,2,FALSE),FALSE)</f>
        <v>2032235235.0810001</v>
      </c>
      <c r="AX25" s="126">
        <f>VLOOKUP($A25,Tabla55[#All],VLOOKUP(Resultados!$B$1,Años!$A$2:$B$3,2,FALSE),FALSE)</f>
        <v>25.983643296544827</v>
      </c>
      <c r="AY25" s="126">
        <f>VLOOKUP($A25,Tabla56[#All],VLOOKUP(Resultados!$B$1,Años!$A$2:$B$3,2,FALSE),FALSE)</f>
        <v>38.97546494481724</v>
      </c>
      <c r="AZ25" s="126">
        <f>VLOOKUP($A25,Tabla57[#All],VLOOKUP(Resultados!$B$1,Años!$A$2:$B$3,2,FALSE),FALSE)</f>
        <v>20.212726255636309</v>
      </c>
      <c r="BA25" s="126">
        <f>VLOOKUP($A25,Tabla58[#All],VLOOKUP(Resultados!$B$1,Años!$A$2:$B$3,2,FALSE),FALSE)</f>
        <v>2111.1710178442672</v>
      </c>
      <c r="BB25" s="126">
        <f>VLOOKUP($A25,Tabla60[#All],VLOOKUP(Resultados!$B$1,Años!$A$2:$B$3,2,FALSE),FALSE)</f>
        <v>0.87218535119999863</v>
      </c>
      <c r="BC25" s="126">
        <f>VLOOKUP($A25,Tabla61[#All],VLOOKUP(Resultados!$B$1,Años!$A$2:$B$3,2,FALSE),FALSE)</f>
        <v>-8.9999999999999998E-4</v>
      </c>
      <c r="BD25" s="126">
        <f>VLOOKUP($A25,Tabla62[#All],VLOOKUP(Resultados!$B$1,Años!$A$2:$B$3,2,FALSE),FALSE)</f>
        <v>6.7420734888892742E-5</v>
      </c>
      <c r="BE25" s="126">
        <f>VLOOKUP($A25,Tabla63[#All],VLOOKUP(Resultados!$B$1,Años!$A$2:$B$3,2,FALSE),FALSE)</f>
        <v>8370926.9575213408</v>
      </c>
      <c r="BF25" s="126">
        <f>VLOOKUP($A25,Tabla64[#All],VLOOKUP(Resultados!$B$1,Años!$A$2:$B$3,2,FALSE),FALSE)</f>
        <v>145494.10571428572</v>
      </c>
      <c r="BG25" s="126">
        <f>VLOOKUP($A25,Tabla65[#All],VLOOKUP(Resultados!$B$1,Años!$A$2:$B$3,2,FALSE),FALSE)</f>
        <v>131293</v>
      </c>
    </row>
    <row r="26" spans="1:59" x14ac:dyDescent="0.3">
      <c r="A26" s="125" t="s">
        <v>195</v>
      </c>
      <c r="B26" s="126">
        <f>VLOOKUP($A26,Tabla1[#All],VLOOKUP(Resultados!$B$1,Años!$A$2:$B$3,2,FALSE),FALSE)</f>
        <v>0</v>
      </c>
      <c r="C26" s="126">
        <f>VLOOKUP($A26,Tabla2[#All],VLOOKUP(Resultados!$B$1,Años!$A$2:$B$3,2,FALSE),FALSE)</f>
        <v>0</v>
      </c>
      <c r="D26" s="126">
        <f>VLOOKUP($A26,Tabla5[#All],VLOOKUP(Resultados!$B$1,Años!$A$2:$B$3,2,FALSE),FALSE)</f>
        <v>9.7074360551592867E-3</v>
      </c>
      <c r="E26" s="126">
        <f>VLOOKUP($A26,Tabla3[#All],VLOOKUP(Resultados!$B$1,Años!$A$2:$B$3,2,FALSE),FALSE)</f>
        <v>6.3324052904965905E-3</v>
      </c>
      <c r="F26" s="126">
        <f>VLOOKUP($A26,Tabla4[#All],VLOOKUP(Resultados!$B$1,Años!$A$2:$B$3,2,FALSE),FALSE)</f>
        <v>1.773010274525096E-4</v>
      </c>
      <c r="G26" s="126">
        <f>VLOOKUP($A26,Tabla6[#All],VLOOKUP(Resultados!$B$1,Años!$A$2:$B$3,2,FALSE),FALSE)</f>
        <v>0.78476821192052981</v>
      </c>
      <c r="H26" s="126">
        <f>VLOOKUP($A26,Tabla9[#All],VLOOKUP(Resultados!$B$1,Años!$A$2:$B$3,2,FALSE),FALSE)</f>
        <v>0.26236778156973856</v>
      </c>
      <c r="I26" s="126">
        <f>VLOOKUP($A26,Tabla10[#All],VLOOKUP(Resultados!$B$1,Años!$A$2:$B$3,2,FALSE),FALSE)</f>
        <v>0.26621071768678034</v>
      </c>
      <c r="J26" s="126">
        <f>VLOOKUP($A26,Tabla118[#All],VLOOKUP(Resultados!$B$1,Años!$A$2:$B$3,2,FALSE),FALSE)</f>
        <v>1.3053203244523042E-2</v>
      </c>
      <c r="K26" s="126">
        <f>VLOOKUP($A26,Tabla11813[#All],VLOOKUP(Resultados!$B$1,Años!$A$2:$B$3,2,FALSE),FALSE)</f>
        <v>99</v>
      </c>
      <c r="L26" s="126">
        <f>VLOOKUP($A26,Tabla13[#All],VLOOKUP(Resultados!$B$1,Años!$A$2:$B$3,2,FALSE),FALSE)</f>
        <v>3.3961538461538465</v>
      </c>
      <c r="M26" s="126">
        <f>VLOOKUP($A26,Tabla11[#All],VLOOKUP(Resultados!$B$1,Años!$A$2:$B$3,2,FALSE),FALSE)</f>
        <v>4.2307692307692308</v>
      </c>
      <c r="N26" s="126">
        <f>VLOOKUP($A26,Tabla16[#All],VLOOKUP(Resultados!$B$1,Años!$A$2:$B$3,2,FALSE),FALSE)</f>
        <v>3.9230769230769229</v>
      </c>
      <c r="O26" s="126">
        <f>VLOOKUP($A26,Tabla17[#All],VLOOKUP(Resultados!$B$1,Años!$A$2:$B$3,2,FALSE),FALSE)</f>
        <v>0.53846153846153844</v>
      </c>
      <c r="P26" s="126">
        <f>VLOOKUP($A26,Tabla18[#All],VLOOKUP(Resultados!$B$1,Años!$A$2:$B$3,2,FALSE),FALSE)</f>
        <v>3.7692307692307692</v>
      </c>
      <c r="Q26" s="126">
        <f>VLOOKUP($A26,Tabla19[#All],VLOOKUP(Resultados!$B$1,Años!$A$2:$B$3,2,FALSE),FALSE)</f>
        <v>0.69230769230769229</v>
      </c>
      <c r="R26" s="126">
        <f>VLOOKUP($A26,Tabla20[#All],VLOOKUP(Resultados!$B$1,Años!$A$2:$B$3,2,FALSE),FALSE)</f>
        <v>0.69230769230769229</v>
      </c>
      <c r="S26" s="126">
        <f>VLOOKUP($A26,Tabla15[#All],VLOOKUP(Resultados!$B$1,Años!$A$2:$B$3,2,FALSE),FALSE)</f>
        <v>4.0769230769230766</v>
      </c>
      <c r="T26" s="126">
        <f>VLOOKUP($A26,Tabla1555[#All],VLOOKUP(Resultados!$B$1,Años!$A$2:$B$3,2,FALSE),FALSE)</f>
        <v>3</v>
      </c>
      <c r="U26" s="126">
        <f>VLOOKUP($A26,Tabla21[#All],VLOOKUP(Resultados!$B$1,Años!$A$2:$B$3,2,FALSE),FALSE)</f>
        <v>4.1538461538461542</v>
      </c>
      <c r="V26" s="126">
        <f>VLOOKUP($A26,Tabla22[#All],VLOOKUP(Resultados!$B$1,Años!$A$2:$B$3,2,FALSE),FALSE)</f>
        <v>2.6153846153846154</v>
      </c>
      <c r="W26" s="126">
        <f>VLOOKUP($A26,Tabla23[#All],VLOOKUP(Resultados!$B$1,Años!$A$2:$B$3,2,FALSE),FALSE)</f>
        <v>3.9230769230769229</v>
      </c>
      <c r="X26" s="126">
        <f>VLOOKUP($A26,Tabla24[#All],VLOOKUP(Resultados!$B$1,Años!$A$2:$B$3,2,FALSE),FALSE)</f>
        <v>3.8461538461538463</v>
      </c>
      <c r="Y26" s="126">
        <f>VLOOKUP($A26,Tabla25[#All],VLOOKUP(Resultados!$B$1,Años!$A$2:$B$3,2,FALSE),FALSE)</f>
        <v>1.3272841560989349E-2</v>
      </c>
      <c r="Z26" s="126">
        <f>VLOOKUP($A26,Tabla26[#All],VLOOKUP(Resultados!$B$1,Años!$A$2:$B$3,2,FALSE),FALSE)</f>
        <v>0.94675506668691811</v>
      </c>
      <c r="AA26" s="126">
        <f>VLOOKUP($A26,Tabla27[#All],VLOOKUP(Resultados!$B$1,Años!$A$2:$B$3,2,FALSE),FALSE)</f>
        <v>2.2525055797406261E-2</v>
      </c>
      <c r="AB26" s="126">
        <f>VLOOKUP($A26,Tabla28[#All],VLOOKUP(Resultados!$B$1,Años!$A$2:$B$3,2,FALSE),FALSE)</f>
        <v>9.1781008181686667E-4</v>
      </c>
      <c r="AC26" s="126">
        <f>VLOOKUP($A26,Tabla29[#All],VLOOKUP(Resultados!$B$1,Años!$A$2:$B$3,2,FALSE),FALSE)</f>
        <v>1.6968326469507418E-2</v>
      </c>
      <c r="AD26" s="126">
        <f>VLOOKUP($A26,Tabla30[#All],VLOOKUP(Resultados!$B$1,Años!$A$2:$B$3,2,FALSE),FALSE)</f>
        <v>0.53232201569628101</v>
      </c>
      <c r="AE26" s="126">
        <f>VLOOKUP($A26,Tabla31[#All],VLOOKUP(Resultados!$B$1,Años!$A$2:$B$3,2,FALSE),FALSE)</f>
        <v>0.68201078257969461</v>
      </c>
      <c r="AF26" s="126">
        <f>VLOOKUP($A26,Tabla32[#All],VLOOKUP(Resultados!$B$1,Años!$A$2:$B$3,2,FALSE),FALSE)</f>
        <v>1.38E-2</v>
      </c>
      <c r="AG26" s="126">
        <f>VLOOKUP($A26,Tabla33[#All],VLOOKUP(Resultados!$B$1,Años!$A$2:$B$3,2,FALSE),FALSE)</f>
        <v>0.80142295546086872</v>
      </c>
      <c r="AH26" s="126">
        <f>VLOOKUP($A26,Tabla34[#All],VLOOKUP(Resultados!$B$1,Años!$A$2:$B$3,2,FALSE),FALSE)</f>
        <v>430.52367289543395</v>
      </c>
      <c r="AI26" s="126">
        <f>VLOOKUP($A26,Tabla36[#All],VLOOKUP(Resultados!$B$1,Años!$A$2:$B$3,2,FALSE),FALSE)</f>
        <v>0</v>
      </c>
      <c r="AJ26" s="126">
        <f>VLOOKUP($A26,Tabla37[#All],VLOOKUP(Resultados!$B$1,Años!$A$2:$B$3,2,FALSE),FALSE)</f>
        <v>0.13400000000000001</v>
      </c>
      <c r="AK26" s="126">
        <f>VLOOKUP($A26,Tabla38[#All],VLOOKUP(Resultados!$B$1,Años!$A$2:$B$3,2,FALSE),FALSE)</f>
        <v>0.99416533557083897</v>
      </c>
      <c r="AL26" s="126">
        <f>VLOOKUP($A26,Tabla39[#All],VLOOKUP(Resultados!$B$1,Años!$A$2:$B$3,2,FALSE),FALSE)</f>
        <v>630.33296707853845</v>
      </c>
      <c r="AM26" s="126">
        <f>VLOOKUP($A26,Tabla40[#All],VLOOKUP(Resultados!$B$1,Años!$A$2:$B$3,2,FALSE),FALSE)</f>
        <v>0.74055197392702754</v>
      </c>
      <c r="AN26" s="126">
        <f>VLOOKUP($A26,Tabla41[#All],VLOOKUP(Resultados!$B$1,Años!$A$2:$B$3,2,FALSE),FALSE)</f>
        <v>0.87872693192630946</v>
      </c>
      <c r="AO26" s="126">
        <f>VLOOKUP($A26,Tabla42[#All],VLOOKUP(Resultados!$B$1,Años!$A$2:$B$3,2,FALSE),FALSE)</f>
        <v>8.151145379583705E-3</v>
      </c>
      <c r="AP26" s="126">
        <f>VLOOKUP($A26,Tabla43[#All],VLOOKUP(Resultados!$B$1,Años!$A$2:$B$3,2,FALSE),FALSE)</f>
        <v>0.16142570304348502</v>
      </c>
      <c r="AQ26" s="126">
        <f>VLOOKUP($A26,Tabla44[#All],VLOOKUP(Resultados!$B$1,Años!$A$2:$B$3,2,FALSE),FALSE)</f>
        <v>0.50387084224802536</v>
      </c>
      <c r="AR26" s="126">
        <f>VLOOKUP($A26,Tabla45[#All],VLOOKUP(Resultados!$B$1,Años!$A$2:$B$3,2,FALSE),FALSE)</f>
        <v>0.69230769230769229</v>
      </c>
      <c r="AS26" s="126">
        <f>VLOOKUP($A26,Tabla47[#All],VLOOKUP(Resultados!$B$1,Años!$A$2:$B$3,2,FALSE),FALSE)</f>
        <v>1.7891782175564121E-2</v>
      </c>
      <c r="AT26" s="126">
        <f>VLOOKUP($A26,Tabla49[#All],VLOOKUP(Resultados!$B$1,Años!$A$2:$B$3,2,FALSE),FALSE)</f>
        <v>0.53846153846153844</v>
      </c>
      <c r="AU26" s="126">
        <f>VLOOKUP($A26,Tabla51[#All],VLOOKUP(Resultados!$B$1,Años!$A$2:$B$3,2,FALSE),FALSE)</f>
        <v>3.5927987248830711</v>
      </c>
      <c r="AV26" s="126">
        <f>VLOOKUP($A26,Tabla52[#All],VLOOKUP(Resultados!$B$1,Años!$A$2:$B$3,2,FALSE),FALSE)</f>
        <v>525.8550860965222</v>
      </c>
      <c r="AW26" s="204">
        <f>VLOOKUP($A26,Tabla8[#All],VLOOKUP(Resultados!$B$1,Años!$A$2:$B$3,2,FALSE),FALSE)</f>
        <v>3129836721.3333335</v>
      </c>
      <c r="AX26" s="126">
        <f>VLOOKUP($A26,Tabla55[#All],VLOOKUP(Resultados!$B$1,Años!$A$2:$B$3,2,FALSE),FALSE)</f>
        <v>0</v>
      </c>
      <c r="AY26" s="126">
        <f>VLOOKUP($A26,Tabla56[#All],VLOOKUP(Resultados!$B$1,Años!$A$2:$B$3,2,FALSE),FALSE)</f>
        <v>3.2210683639549567</v>
      </c>
      <c r="AZ26" s="126">
        <f>VLOOKUP($A26,Tabla57[#All],VLOOKUP(Resultados!$B$1,Años!$A$2:$B$3,2,FALSE),FALSE)</f>
        <v>6.4421367279099133</v>
      </c>
      <c r="BA26" s="126">
        <f>VLOOKUP($A26,Tabla58[#All],VLOOKUP(Resultados!$B$1,Años!$A$2:$B$3,2,FALSE),FALSE)</f>
        <v>425.18102404205428</v>
      </c>
      <c r="BB26" s="126">
        <f>VLOOKUP($A26,Tabla60[#All],VLOOKUP(Resultados!$B$1,Años!$A$2:$B$3,2,FALSE),FALSE)</f>
        <v>0.7283014094001149</v>
      </c>
      <c r="BC26" s="126">
        <f>VLOOKUP($A26,Tabla61[#All],VLOOKUP(Resultados!$B$1,Años!$A$2:$B$3,2,FALSE),FALSE)</f>
        <v>1.52E-2</v>
      </c>
      <c r="BD26" s="126">
        <f>VLOOKUP($A26,Tabla62[#All],VLOOKUP(Resultados!$B$1,Años!$A$2:$B$3,2,FALSE),FALSE)</f>
        <v>9.3875331870081687E-5</v>
      </c>
      <c r="BE26" s="126">
        <f>VLOOKUP($A26,Tabla63[#All],VLOOKUP(Resultados!$B$1,Años!$A$2:$B$3,2,FALSE),FALSE)</f>
        <v>6475073.4813966388</v>
      </c>
      <c r="BF26" s="126">
        <f>VLOOKUP($A26,Tabla64[#All],VLOOKUP(Resultados!$B$1,Años!$A$2:$B$3,2,FALSE),FALSE)</f>
        <v>0</v>
      </c>
      <c r="BG26" s="126">
        <f>VLOOKUP($A26,Tabla65[#All],VLOOKUP(Resultados!$B$1,Años!$A$2:$B$3,2,FALSE),FALSE)</f>
        <v>66661</v>
      </c>
    </row>
    <row r="27" spans="1:59" x14ac:dyDescent="0.3">
      <c r="A27" s="125" t="s">
        <v>196</v>
      </c>
      <c r="B27" s="126">
        <f>VLOOKUP($A27,Tabla1[#All],VLOOKUP(Resultados!$B$1,Años!$A$2:$B$3,2,FALSE),FALSE)</f>
        <v>0</v>
      </c>
      <c r="C27" s="126">
        <f>VLOOKUP($A27,Tabla2[#All],VLOOKUP(Resultados!$B$1,Años!$A$2:$B$3,2,FALSE),FALSE)</f>
        <v>0</v>
      </c>
      <c r="D27" s="126">
        <f>VLOOKUP($A27,Tabla5[#All],VLOOKUP(Resultados!$B$1,Años!$A$2:$B$3,2,FALSE),FALSE)</f>
        <v>2.4070774599855974E-3</v>
      </c>
      <c r="E27" s="126">
        <f>VLOOKUP($A27,Tabla3[#All],VLOOKUP(Resultados!$B$1,Años!$A$2:$B$3,2,FALSE),FALSE)</f>
        <v>0.10126685089617937</v>
      </c>
      <c r="F27" s="126">
        <f>VLOOKUP($A27,Tabla4[#All],VLOOKUP(Resultados!$B$1,Años!$A$2:$B$3,2,FALSE),FALSE)</f>
        <v>2.6279494697217395E-3</v>
      </c>
      <c r="G27" s="126">
        <f>VLOOKUP($A27,Tabla6[#All],VLOOKUP(Resultados!$B$1,Años!$A$2:$B$3,2,FALSE),FALSE)</f>
        <v>0.88051750380517502</v>
      </c>
      <c r="H27" s="126">
        <f>VLOOKUP($A27,Tabla9[#All],VLOOKUP(Resultados!$B$1,Años!$A$2:$B$3,2,FALSE),FALSE)</f>
        <v>0.31026328187694452</v>
      </c>
      <c r="I27" s="126">
        <f>VLOOKUP($A27,Tabla10[#All],VLOOKUP(Resultados!$B$1,Años!$A$2:$B$3,2,FALSE),FALSE)</f>
        <v>0.37089054695174201</v>
      </c>
      <c r="J27" s="126">
        <f>VLOOKUP($A27,Tabla118[#All],VLOOKUP(Resultados!$B$1,Años!$A$2:$B$3,2,FALSE),FALSE)</f>
        <v>0.12257295190343749</v>
      </c>
      <c r="K27" s="126">
        <f>VLOOKUP($A27,Tabla11813[#All],VLOOKUP(Resultados!$B$1,Años!$A$2:$B$3,2,FALSE),FALSE)</f>
        <v>183</v>
      </c>
      <c r="L27" s="126">
        <f>VLOOKUP($A27,Tabla13[#All],VLOOKUP(Resultados!$B$1,Años!$A$2:$B$3,2,FALSE),FALSE)</f>
        <v>5.2218085106382981</v>
      </c>
      <c r="M27" s="126">
        <f>VLOOKUP($A27,Tabla11[#All],VLOOKUP(Resultados!$B$1,Años!$A$2:$B$3,2,FALSE),FALSE)</f>
        <v>3.7659574468085109</v>
      </c>
      <c r="N27" s="126">
        <f>VLOOKUP($A27,Tabla16[#All],VLOOKUP(Resultados!$B$1,Años!$A$2:$B$3,2,FALSE),FALSE)</f>
        <v>3.8723404255319149</v>
      </c>
      <c r="O27" s="126">
        <f>VLOOKUP($A27,Tabla17[#All],VLOOKUP(Resultados!$B$1,Años!$A$2:$B$3,2,FALSE),FALSE)</f>
        <v>0.38297872340425532</v>
      </c>
      <c r="P27" s="126">
        <f>VLOOKUP($A27,Tabla18[#All],VLOOKUP(Resultados!$B$1,Años!$A$2:$B$3,2,FALSE),FALSE)</f>
        <v>4.3404255319148932</v>
      </c>
      <c r="Q27" s="126">
        <f>VLOOKUP($A27,Tabla19[#All],VLOOKUP(Resultados!$B$1,Años!$A$2:$B$3,2,FALSE),FALSE)</f>
        <v>0.68085106382978722</v>
      </c>
      <c r="R27" s="126">
        <f>VLOOKUP($A27,Tabla20[#All],VLOOKUP(Resultados!$B$1,Años!$A$2:$B$3,2,FALSE),FALSE)</f>
        <v>0.44680851063829785</v>
      </c>
      <c r="S27" s="126">
        <f>VLOOKUP($A27,Tabla15[#All],VLOOKUP(Resultados!$B$1,Años!$A$2:$B$3,2,FALSE),FALSE)</f>
        <v>3.3404255319148937</v>
      </c>
      <c r="T27" s="126">
        <f>VLOOKUP($A27,Tabla1555[#All],VLOOKUP(Resultados!$B$1,Años!$A$2:$B$3,2,FALSE),FALSE)</f>
        <v>2.8723404255319149</v>
      </c>
      <c r="U27" s="126">
        <f>VLOOKUP($A27,Tabla21[#All],VLOOKUP(Resultados!$B$1,Años!$A$2:$B$3,2,FALSE),FALSE)</f>
        <v>3.7659574468085109</v>
      </c>
      <c r="V27" s="126">
        <f>VLOOKUP($A27,Tabla22[#All],VLOOKUP(Resultados!$B$1,Años!$A$2:$B$3,2,FALSE),FALSE)</f>
        <v>2.6808510638297873</v>
      </c>
      <c r="W27" s="126">
        <f>VLOOKUP($A27,Tabla23[#All],VLOOKUP(Resultados!$B$1,Años!$A$2:$B$3,2,FALSE),FALSE)</f>
        <v>3.7021276595744679</v>
      </c>
      <c r="X27" s="126">
        <f>VLOOKUP($A27,Tabla24[#All],VLOOKUP(Resultados!$B$1,Años!$A$2:$B$3,2,FALSE),FALSE)</f>
        <v>3.1063829787234041</v>
      </c>
      <c r="Y27" s="126">
        <f>VLOOKUP($A27,Tabla25[#All],VLOOKUP(Resultados!$B$1,Años!$A$2:$B$3,2,FALSE),FALSE)</f>
        <v>4.3628737072211939E-2</v>
      </c>
      <c r="Z27" s="126">
        <f>VLOOKUP($A27,Tabla26[#All],VLOOKUP(Resultados!$B$1,Años!$A$2:$B$3,2,FALSE),FALSE)</f>
        <v>0.61607929672128015</v>
      </c>
      <c r="AA27" s="126">
        <f>VLOOKUP($A27,Tabla27[#All],VLOOKUP(Resultados!$B$1,Años!$A$2:$B$3,2,FALSE),FALSE)</f>
        <v>0.33773926879936617</v>
      </c>
      <c r="AB27" s="126">
        <f>VLOOKUP($A27,Tabla28[#All],VLOOKUP(Resultados!$B$1,Años!$A$2:$B$3,2,FALSE),FALSE)</f>
        <v>1.2614885885870009E-2</v>
      </c>
      <c r="AC27" s="126">
        <f>VLOOKUP($A27,Tabla29[#All],VLOOKUP(Resultados!$B$1,Años!$A$2:$B$3,2,FALSE),FALSE)</f>
        <v>7.2665503329736217E-2</v>
      </c>
      <c r="AD27" s="126">
        <f>VLOOKUP($A27,Tabla30[#All],VLOOKUP(Resultados!$B$1,Años!$A$2:$B$3,2,FALSE),FALSE)</f>
        <v>0.61793417488786173</v>
      </c>
      <c r="AE27" s="126">
        <f>VLOOKUP($A27,Tabla31[#All],VLOOKUP(Resultados!$B$1,Años!$A$2:$B$3,2,FALSE),FALSE)</f>
        <v>0.54494652451619174</v>
      </c>
      <c r="AF27" s="126">
        <f>VLOOKUP($A27,Tabla32[#All],VLOOKUP(Resultados!$B$1,Años!$A$2:$B$3,2,FALSE),FALSE)</f>
        <v>3.8100000000000002E-2</v>
      </c>
      <c r="AG27" s="126">
        <f>VLOOKUP($A27,Tabla33[#All],VLOOKUP(Resultados!$B$1,Años!$A$2:$B$3,2,FALSE),FALSE)</f>
        <v>0.76994423019931102</v>
      </c>
      <c r="AH27" s="126">
        <f>VLOOKUP($A27,Tabla34[#All],VLOOKUP(Resultados!$B$1,Años!$A$2:$B$3,2,FALSE),FALSE)</f>
        <v>457.93638827252977</v>
      </c>
      <c r="AI27" s="126">
        <f>VLOOKUP($A27,Tabla36[#All],VLOOKUP(Resultados!$B$1,Años!$A$2:$B$3,2,FALSE),FALSE)</f>
        <v>0.25</v>
      </c>
      <c r="AJ27" s="126">
        <f>VLOOKUP($A27,Tabla37[#All],VLOOKUP(Resultados!$B$1,Años!$A$2:$B$3,2,FALSE),FALSE)</f>
        <v>0.20499999999999999</v>
      </c>
      <c r="AK27" s="126">
        <f>VLOOKUP($A27,Tabla38[#All],VLOOKUP(Resultados!$B$1,Años!$A$2:$B$3,2,FALSE),FALSE)</f>
        <v>0.979236393834375</v>
      </c>
      <c r="AL27" s="126">
        <f>VLOOKUP($A27,Tabla39[#All],VLOOKUP(Resultados!$B$1,Años!$A$2:$B$3,2,FALSE),FALSE)</f>
        <v>585.44782075424905</v>
      </c>
      <c r="AM27" s="126">
        <f>VLOOKUP($A27,Tabla40[#All],VLOOKUP(Resultados!$B$1,Años!$A$2:$B$3,2,FALSE),FALSE)</f>
        <v>0.2669678331544969</v>
      </c>
      <c r="AN27" s="126">
        <f>VLOOKUP($A27,Tabla41[#All],VLOOKUP(Resultados!$B$1,Años!$A$2:$B$3,2,FALSE),FALSE)</f>
        <v>0.77834450667982313</v>
      </c>
      <c r="AO27" s="126">
        <f>VLOOKUP($A27,Tabla42[#All],VLOOKUP(Resultados!$B$1,Años!$A$2:$B$3,2,FALSE),FALSE)</f>
        <v>1.541401545391582E-2</v>
      </c>
      <c r="AP27" s="126">
        <f>VLOOKUP($A27,Tabla43[#All],VLOOKUP(Resultados!$B$1,Años!$A$2:$B$3,2,FALSE),FALSE)</f>
        <v>0.5215425222395258</v>
      </c>
      <c r="AQ27" s="126">
        <f>VLOOKUP($A27,Tabla44[#All],VLOOKUP(Resultados!$B$1,Años!$A$2:$B$3,2,FALSE),FALSE)</f>
        <v>2.4463210988183513E-2</v>
      </c>
      <c r="AR27" s="126">
        <f>VLOOKUP($A27,Tabla45[#All],VLOOKUP(Resultados!$B$1,Años!$A$2:$B$3,2,FALSE),FALSE)</f>
        <v>0.72340425531914898</v>
      </c>
      <c r="AS27" s="126">
        <f>VLOOKUP($A27,Tabla47[#All],VLOOKUP(Resultados!$B$1,Años!$A$2:$B$3,2,FALSE),FALSE)</f>
        <v>1.0871291155880687E-2</v>
      </c>
      <c r="AT27" s="126">
        <f>VLOOKUP($A27,Tabla49[#All],VLOOKUP(Resultados!$B$1,Años!$A$2:$B$3,2,FALSE),FALSE)</f>
        <v>0.65957446808510634</v>
      </c>
      <c r="AU27" s="126">
        <f>VLOOKUP($A27,Tabla51[#All],VLOOKUP(Resultados!$B$1,Años!$A$2:$B$3,2,FALSE),FALSE)</f>
        <v>2.6937148286552488</v>
      </c>
      <c r="AV27" s="126">
        <f>VLOOKUP($A27,Tabla52[#All],VLOOKUP(Resultados!$B$1,Años!$A$2:$B$3,2,FALSE),FALSE)</f>
        <v>666.08221217657058</v>
      </c>
      <c r="AW27" s="204">
        <f>VLOOKUP($A27,Tabla8[#All],VLOOKUP(Resultados!$B$1,Años!$A$2:$B$3,2,FALSE),FALSE)</f>
        <v>4666550255.5244446</v>
      </c>
      <c r="AX27" s="126">
        <f>VLOOKUP($A27,Tabla55[#All],VLOOKUP(Resultados!$B$1,Años!$A$2:$B$3,2,FALSE),FALSE)</f>
        <v>9.7362688183820758</v>
      </c>
      <c r="AY27" s="126">
        <f>VLOOKUP($A27,Tabla56[#All],VLOOKUP(Resultados!$B$1,Años!$A$2:$B$3,2,FALSE),FALSE)</f>
        <v>12.170336022977594</v>
      </c>
      <c r="AZ27" s="126">
        <f>VLOOKUP($A27,Tabla57[#All],VLOOKUP(Resultados!$B$1,Años!$A$2:$B$3,2,FALSE),FALSE)</f>
        <v>7.3022016137865569</v>
      </c>
      <c r="BA27" s="126">
        <f>VLOOKUP($A27,Tabla58[#All],VLOOKUP(Resultados!$B$1,Años!$A$2:$B$3,2,FALSE),FALSE)</f>
        <v>985.79721786118512</v>
      </c>
      <c r="BB27" s="126">
        <f>VLOOKUP($A27,Tabla60[#All],VLOOKUP(Resultados!$B$1,Años!$A$2:$B$3,2,FALSE),FALSE)</f>
        <v>0.74163106396612954</v>
      </c>
      <c r="BC27" s="126">
        <f>VLOOKUP($A27,Tabla61[#All],VLOOKUP(Resultados!$B$1,Años!$A$2:$B$3,2,FALSE),FALSE)</f>
        <v>2.23E-2</v>
      </c>
      <c r="BD27" s="126">
        <f>VLOOKUP($A27,Tabla62[#All],VLOOKUP(Resultados!$B$1,Años!$A$2:$B$3,2,FALSE),FALSE)</f>
        <v>5.3368878620200902E-5</v>
      </c>
      <c r="BE27" s="126">
        <f>VLOOKUP($A27,Tabla63[#All],VLOOKUP(Resultados!$B$1,Años!$A$2:$B$3,2,FALSE),FALSE)</f>
        <v>10662161.421266874</v>
      </c>
      <c r="BF27" s="126">
        <f>VLOOKUP($A27,Tabla64[#All],VLOOKUP(Resultados!$B$1,Años!$A$2:$B$3,2,FALSE),FALSE)</f>
        <v>0</v>
      </c>
      <c r="BG27" s="126">
        <f>VLOOKUP($A27,Tabla65[#All],VLOOKUP(Resultados!$B$1,Años!$A$2:$B$3,2,FALSE),FALSE)</f>
        <v>179571</v>
      </c>
    </row>
    <row r="29" spans="1:59" s="117" customFormat="1" x14ac:dyDescent="0.3">
      <c r="A29" s="128">
        <v>1</v>
      </c>
      <c r="B29" s="128">
        <f>A29+1</f>
        <v>2</v>
      </c>
      <c r="C29" s="128">
        <f t="shared" ref="C29:G29" si="0">B29+1</f>
        <v>3</v>
      </c>
      <c r="D29" s="128">
        <f t="shared" si="0"/>
        <v>4</v>
      </c>
      <c r="E29" s="128">
        <f t="shared" si="0"/>
        <v>5</v>
      </c>
      <c r="F29" s="128">
        <f t="shared" si="0"/>
        <v>6</v>
      </c>
      <c r="G29" s="128">
        <f t="shared" si="0"/>
        <v>7</v>
      </c>
      <c r="H29" s="128">
        <f t="shared" ref="H29" si="1">G29+1</f>
        <v>8</v>
      </c>
      <c r="I29" s="128">
        <f t="shared" ref="I29" si="2">H29+1</f>
        <v>9</v>
      </c>
      <c r="J29" s="128">
        <f t="shared" ref="J29" si="3">I29+1</f>
        <v>10</v>
      </c>
      <c r="K29" s="128">
        <f t="shared" ref="K29" si="4">J29+1</f>
        <v>11</v>
      </c>
      <c r="L29" s="128">
        <f t="shared" ref="L29" si="5">K29+1</f>
        <v>12</v>
      </c>
      <c r="M29" s="128">
        <f t="shared" ref="M29" si="6">L29+1</f>
        <v>13</v>
      </c>
      <c r="N29" s="128">
        <f t="shared" ref="N29" si="7">M29+1</f>
        <v>14</v>
      </c>
      <c r="O29" s="128">
        <f t="shared" ref="O29" si="8">N29+1</f>
        <v>15</v>
      </c>
      <c r="P29" s="128">
        <f t="shared" ref="P29" si="9">O29+1</f>
        <v>16</v>
      </c>
      <c r="Q29" s="128">
        <f t="shared" ref="Q29" si="10">P29+1</f>
        <v>17</v>
      </c>
      <c r="R29" s="128">
        <f t="shared" ref="R29" si="11">Q29+1</f>
        <v>18</v>
      </c>
      <c r="S29" s="128">
        <f t="shared" ref="S29" si="12">R29+1</f>
        <v>19</v>
      </c>
      <c r="T29" s="128">
        <f t="shared" ref="T29" si="13">S29+1</f>
        <v>20</v>
      </c>
      <c r="U29" s="128">
        <f t="shared" ref="U29" si="14">T29+1</f>
        <v>21</v>
      </c>
      <c r="V29" s="128">
        <f t="shared" ref="V29" si="15">U29+1</f>
        <v>22</v>
      </c>
      <c r="W29" s="128">
        <f t="shared" ref="W29" si="16">V29+1</f>
        <v>23</v>
      </c>
      <c r="X29" s="128">
        <f t="shared" ref="X29" si="17">W29+1</f>
        <v>24</v>
      </c>
      <c r="Y29" s="128">
        <f t="shared" ref="Y29" si="18">X29+1</f>
        <v>25</v>
      </c>
      <c r="Z29" s="128">
        <f t="shared" ref="Z29" si="19">Y29+1</f>
        <v>26</v>
      </c>
      <c r="AA29" s="128">
        <f t="shared" ref="AA29" si="20">Z29+1</f>
        <v>27</v>
      </c>
      <c r="AB29" s="128">
        <f t="shared" ref="AB29" si="21">AA29+1</f>
        <v>28</v>
      </c>
      <c r="AC29" s="128">
        <f t="shared" ref="AC29" si="22">AB29+1</f>
        <v>29</v>
      </c>
      <c r="AD29" s="128">
        <f t="shared" ref="AD29" si="23">AC29+1</f>
        <v>30</v>
      </c>
      <c r="AE29" s="128">
        <f t="shared" ref="AE29" si="24">AD29+1</f>
        <v>31</v>
      </c>
      <c r="AF29" s="128">
        <f t="shared" ref="AF29" si="25">AE29+1</f>
        <v>32</v>
      </c>
      <c r="AG29" s="128">
        <f t="shared" ref="AG29" si="26">AF29+1</f>
        <v>33</v>
      </c>
      <c r="AH29" s="128">
        <f t="shared" ref="AH29" si="27">AG29+1</f>
        <v>34</v>
      </c>
      <c r="AI29" s="128">
        <f t="shared" ref="AI29" si="28">AH29+1</f>
        <v>35</v>
      </c>
      <c r="AJ29" s="128">
        <f t="shared" ref="AJ29" si="29">AI29+1</f>
        <v>36</v>
      </c>
      <c r="AK29" s="128">
        <f t="shared" ref="AK29" si="30">AJ29+1</f>
        <v>37</v>
      </c>
      <c r="AL29" s="128">
        <f t="shared" ref="AL29" si="31">AK29+1</f>
        <v>38</v>
      </c>
      <c r="AM29" s="128">
        <f t="shared" ref="AM29" si="32">AL29+1</f>
        <v>39</v>
      </c>
      <c r="AN29" s="128">
        <f t="shared" ref="AN29" si="33">AM29+1</f>
        <v>40</v>
      </c>
      <c r="AO29" s="128">
        <f t="shared" ref="AO29" si="34">AN29+1</f>
        <v>41</v>
      </c>
      <c r="AP29" s="128">
        <f t="shared" ref="AP29" si="35">AO29+1</f>
        <v>42</v>
      </c>
      <c r="AQ29" s="128">
        <f t="shared" ref="AQ29" si="36">AP29+1</f>
        <v>43</v>
      </c>
      <c r="AR29" s="128">
        <f t="shared" ref="AR29" si="37">AQ29+1</f>
        <v>44</v>
      </c>
      <c r="AS29" s="128">
        <f t="shared" ref="AS29" si="38">AR29+1</f>
        <v>45</v>
      </c>
      <c r="AT29" s="128">
        <f t="shared" ref="AT29" si="39">AS29+1</f>
        <v>46</v>
      </c>
      <c r="AU29" s="128">
        <f t="shared" ref="AU29" si="40">AT29+1</f>
        <v>47</v>
      </c>
      <c r="AV29" s="128">
        <f t="shared" ref="AV29" si="41">AU29+1</f>
        <v>48</v>
      </c>
      <c r="AW29" s="128">
        <f t="shared" ref="AW29" si="42">AV29+1</f>
        <v>49</v>
      </c>
      <c r="AX29" s="128">
        <f t="shared" ref="AX29" si="43">AW29+1</f>
        <v>50</v>
      </c>
      <c r="AY29" s="128">
        <f t="shared" ref="AY29" si="44">AX29+1</f>
        <v>51</v>
      </c>
      <c r="AZ29" s="128">
        <f t="shared" ref="AZ29" si="45">AY29+1</f>
        <v>52</v>
      </c>
      <c r="BA29" s="128">
        <f t="shared" ref="BA29" si="46">AZ29+1</f>
        <v>53</v>
      </c>
      <c r="BB29" s="128">
        <f t="shared" ref="BB29" si="47">BA29+1</f>
        <v>54</v>
      </c>
      <c r="BC29" s="128">
        <f t="shared" ref="BC29" si="48">BB29+1</f>
        <v>55</v>
      </c>
      <c r="BD29" s="128">
        <f t="shared" ref="BD29" si="49">BC29+1</f>
        <v>56</v>
      </c>
      <c r="BE29" s="128">
        <f t="shared" ref="BE29" si="50">BD29+1</f>
        <v>57</v>
      </c>
      <c r="BF29" s="128">
        <f t="shared" ref="BF29" si="51">BE29+1</f>
        <v>58</v>
      </c>
      <c r="BG29" s="128">
        <f t="shared" ref="BG29" si="52">BF29+1</f>
        <v>59</v>
      </c>
    </row>
    <row r="31" spans="1:59" x14ac:dyDescent="0.3">
      <c r="B31" s="127">
        <f>MAX(B$5:B$27)</f>
        <v>292517.85129793693</v>
      </c>
      <c r="C31" s="127">
        <f t="shared" ref="C31:BG31" si="53">MAX(C$5:C$27)</f>
        <v>15248942.888285952</v>
      </c>
      <c r="D31" s="127">
        <f t="shared" si="53"/>
        <v>3.5623035323328209E-2</v>
      </c>
      <c r="E31" s="127">
        <f t="shared" si="53"/>
        <v>0.15514436750443808</v>
      </c>
      <c r="F31" s="127">
        <f t="shared" si="53"/>
        <v>4.4030664686835041E-3</v>
      </c>
      <c r="G31" s="127">
        <f t="shared" si="53"/>
        <v>0.9536986338872615</v>
      </c>
      <c r="H31" s="127">
        <f>MAX(H$5:H$27)</f>
        <v>0.40133138954884406</v>
      </c>
      <c r="I31" s="127">
        <f t="shared" si="53"/>
        <v>0.57045654419168712</v>
      </c>
      <c r="J31" s="127">
        <f t="shared" si="53"/>
        <v>0.12495108892431088</v>
      </c>
      <c r="K31" s="127">
        <f t="shared" si="53"/>
        <v>487.39999999999992</v>
      </c>
      <c r="L31" s="127">
        <f t="shared" si="53"/>
        <v>6.2420454545454547</v>
      </c>
      <c r="M31" s="127">
        <f t="shared" si="53"/>
        <v>4.9000000000000004</v>
      </c>
      <c r="N31" s="127">
        <f t="shared" si="53"/>
        <v>4.2631578947368425</v>
      </c>
      <c r="O31" s="127">
        <f t="shared" si="53"/>
        <v>0.8</v>
      </c>
      <c r="P31" s="127">
        <f t="shared" si="53"/>
        <v>4.604166666666667</v>
      </c>
      <c r="Q31" s="127">
        <f t="shared" si="53"/>
        <v>0.90909090909090906</v>
      </c>
      <c r="R31" s="127">
        <f t="shared" si="53"/>
        <v>0.69230769230769229</v>
      </c>
      <c r="S31" s="127">
        <f t="shared" si="53"/>
        <v>4.3125</v>
      </c>
      <c r="T31" s="127">
        <f t="shared" si="53"/>
        <v>4.125</v>
      </c>
      <c r="U31" s="127">
        <f t="shared" si="53"/>
        <v>4.2857142857142856</v>
      </c>
      <c r="V31" s="127">
        <f t="shared" si="53"/>
        <v>4</v>
      </c>
      <c r="W31" s="127">
        <f t="shared" si="53"/>
        <v>4.1363636363636367</v>
      </c>
      <c r="X31" s="127">
        <f t="shared" si="53"/>
        <v>4.4545454545454541</v>
      </c>
      <c r="Y31" s="127">
        <f t="shared" si="53"/>
        <v>7.1329309903325672E-2</v>
      </c>
      <c r="Z31" s="127">
        <f t="shared" si="53"/>
        <v>0.94675506668691811</v>
      </c>
      <c r="AA31" s="127">
        <f t="shared" si="53"/>
        <v>0.55164134354116734</v>
      </c>
      <c r="AB31" s="127">
        <f t="shared" si="53"/>
        <v>0.11902697323207397</v>
      </c>
      <c r="AC31" s="127">
        <f t="shared" si="53"/>
        <v>0.22788290669249536</v>
      </c>
      <c r="AD31" s="127">
        <f t="shared" si="53"/>
        <v>0.64091399194125542</v>
      </c>
      <c r="AE31" s="127">
        <f t="shared" si="53"/>
        <v>0.68201078257969461</v>
      </c>
      <c r="AF31" s="127">
        <f t="shared" si="53"/>
        <v>4.1599999999999998E-2</v>
      </c>
      <c r="AG31" s="127">
        <f t="shared" si="53"/>
        <v>0.98731531897216029</v>
      </c>
      <c r="AH31" s="127">
        <f t="shared" si="53"/>
        <v>710.77004972551151</v>
      </c>
      <c r="AI31" s="127">
        <f t="shared" si="53"/>
        <v>1</v>
      </c>
      <c r="AJ31" s="127">
        <f t="shared" si="53"/>
        <v>0.29399999999999998</v>
      </c>
      <c r="AK31" s="127">
        <f t="shared" si="53"/>
        <v>0.99998031870885695</v>
      </c>
      <c r="AL31" s="127">
        <f t="shared" si="53"/>
        <v>664.26580930684042</v>
      </c>
      <c r="AM31" s="127">
        <f t="shared" si="53"/>
        <v>0.91710914069914151</v>
      </c>
      <c r="AN31" s="127">
        <f t="shared" si="53"/>
        <v>0.9992555833726785</v>
      </c>
      <c r="AO31" s="127">
        <f t="shared" si="53"/>
        <v>6.781883830012285E-2</v>
      </c>
      <c r="AP31" s="127">
        <f t="shared" si="53"/>
        <v>0.79054517686480996</v>
      </c>
      <c r="AQ31" s="127">
        <f t="shared" si="53"/>
        <v>0.50387084224802536</v>
      </c>
      <c r="AR31" s="127">
        <f t="shared" si="53"/>
        <v>0.82857142857142863</v>
      </c>
      <c r="AS31" s="127">
        <f t="shared" si="53"/>
        <v>3.2766581657298607E-2</v>
      </c>
      <c r="AT31" s="127">
        <f t="shared" si="53"/>
        <v>0.81818181818181823</v>
      </c>
      <c r="AU31" s="127">
        <f t="shared" si="53"/>
        <v>17.975618524691964</v>
      </c>
      <c r="AV31" s="127">
        <f t="shared" si="53"/>
        <v>1237.2314447668944</v>
      </c>
      <c r="AW31" s="127">
        <f t="shared" si="53"/>
        <v>10805084015.466274</v>
      </c>
      <c r="AX31" s="127">
        <f t="shared" si="53"/>
        <v>39.507913739028957</v>
      </c>
      <c r="AY31" s="127">
        <f t="shared" si="53"/>
        <v>49.559422291052314</v>
      </c>
      <c r="AZ31" s="127">
        <f t="shared" si="53"/>
        <v>20.212726255636309</v>
      </c>
      <c r="BA31" s="127">
        <f t="shared" si="53"/>
        <v>4198.6732096191827</v>
      </c>
      <c r="BB31" s="127">
        <f t="shared" si="53"/>
        <v>0.98270068222177986</v>
      </c>
      <c r="BC31" s="127">
        <f t="shared" si="53"/>
        <v>4.4900000000000002E-2</v>
      </c>
      <c r="BD31" s="127">
        <f t="shared" si="53"/>
        <v>9.4989693750706237E-5</v>
      </c>
      <c r="BE31" s="127">
        <f t="shared" si="53"/>
        <v>24350028.941731218</v>
      </c>
      <c r="BF31" s="127">
        <f t="shared" si="53"/>
        <v>1490309.1270953845</v>
      </c>
      <c r="BG31" s="127">
        <f t="shared" si="53"/>
        <v>983621</v>
      </c>
    </row>
    <row r="32" spans="1:59" x14ac:dyDescent="0.3">
      <c r="B32" s="127">
        <f>MIN(B$5:B$27)</f>
        <v>0</v>
      </c>
      <c r="C32" s="127">
        <f t="shared" ref="C32:BG32" si="54">MIN(C$5:C$27)</f>
        <v>0</v>
      </c>
      <c r="D32" s="127">
        <f t="shared" si="54"/>
        <v>0</v>
      </c>
      <c r="E32" s="127">
        <f t="shared" si="54"/>
        <v>6.3324052904965905E-3</v>
      </c>
      <c r="F32" s="127">
        <f t="shared" si="54"/>
        <v>0</v>
      </c>
      <c r="G32" s="127">
        <f t="shared" si="54"/>
        <v>0.78476821192052981</v>
      </c>
      <c r="H32" s="127">
        <f t="shared" si="54"/>
        <v>0.21066823676658647</v>
      </c>
      <c r="I32" s="127">
        <f t="shared" si="54"/>
        <v>0.15324931708100911</v>
      </c>
      <c r="J32" s="127">
        <f t="shared" si="54"/>
        <v>5.330150754483785E-3</v>
      </c>
      <c r="K32" s="127">
        <f t="shared" si="54"/>
        <v>19</v>
      </c>
      <c r="L32" s="127">
        <f t="shared" si="54"/>
        <v>3.3464285714285715</v>
      </c>
      <c r="M32" s="127">
        <f t="shared" si="54"/>
        <v>3.7058823529411766</v>
      </c>
      <c r="N32" s="127">
        <f t="shared" si="54"/>
        <v>2.9</v>
      </c>
      <c r="O32" s="127">
        <f t="shared" si="54"/>
        <v>0.1875</v>
      </c>
      <c r="P32" s="127">
        <f t="shared" si="54"/>
        <v>3.2083333333333335</v>
      </c>
      <c r="Q32" s="127">
        <f t="shared" si="54"/>
        <v>0.29411764705882354</v>
      </c>
      <c r="R32" s="127">
        <f t="shared" si="54"/>
        <v>0</v>
      </c>
      <c r="S32" s="127">
        <f t="shared" si="54"/>
        <v>2.8235294117647061</v>
      </c>
      <c r="T32" s="127">
        <f t="shared" si="54"/>
        <v>2.4705882352941178</v>
      </c>
      <c r="U32" s="127">
        <f t="shared" si="54"/>
        <v>3.3043478260869565</v>
      </c>
      <c r="V32" s="127">
        <f t="shared" si="54"/>
        <v>2.6153846153846154</v>
      </c>
      <c r="W32" s="127">
        <f t="shared" si="54"/>
        <v>2.5</v>
      </c>
      <c r="X32" s="127">
        <f t="shared" si="54"/>
        <v>2.5833333333333335</v>
      </c>
      <c r="Y32" s="127">
        <f t="shared" si="54"/>
        <v>7.6578074742066401E-3</v>
      </c>
      <c r="Z32" s="127">
        <f t="shared" si="54"/>
        <v>0.32622133948701987</v>
      </c>
      <c r="AA32" s="127">
        <f t="shared" si="54"/>
        <v>2.2525055797406261E-2</v>
      </c>
      <c r="AB32" s="127">
        <f t="shared" si="54"/>
        <v>9.1781008181686667E-4</v>
      </c>
      <c r="AC32" s="127">
        <f t="shared" si="54"/>
        <v>5.9265498104144462E-3</v>
      </c>
      <c r="AD32" s="127">
        <f t="shared" si="54"/>
        <v>0.42454174166939485</v>
      </c>
      <c r="AE32" s="127">
        <f t="shared" si="54"/>
        <v>0.34037513603702979</v>
      </c>
      <c r="AF32" s="127">
        <f t="shared" si="54"/>
        <v>1.04E-2</v>
      </c>
      <c r="AG32" s="127">
        <f t="shared" si="54"/>
        <v>0.42204926785248853</v>
      </c>
      <c r="AH32" s="127">
        <f t="shared" si="54"/>
        <v>204.40830808292282</v>
      </c>
      <c r="AI32" s="127">
        <f t="shared" si="54"/>
        <v>0</v>
      </c>
      <c r="AJ32" s="127">
        <f t="shared" si="54"/>
        <v>0.104</v>
      </c>
      <c r="AK32" s="127">
        <f t="shared" si="54"/>
        <v>0.77924854113234154</v>
      </c>
      <c r="AL32" s="127">
        <f t="shared" si="54"/>
        <v>487.76747143932516</v>
      </c>
      <c r="AM32" s="127">
        <f t="shared" si="54"/>
        <v>0.2669678331544969</v>
      </c>
      <c r="AN32" s="127">
        <f t="shared" si="54"/>
        <v>0.73605187129215088</v>
      </c>
      <c r="AO32" s="127">
        <f t="shared" si="54"/>
        <v>8.151145379583705E-3</v>
      </c>
      <c r="AP32" s="127">
        <f t="shared" si="54"/>
        <v>0.1041238963015587</v>
      </c>
      <c r="AQ32" s="127">
        <f t="shared" si="54"/>
        <v>4.6428851470745533E-3</v>
      </c>
      <c r="AR32" s="127">
        <f t="shared" si="54"/>
        <v>0.40357143342857144</v>
      </c>
      <c r="AS32" s="127">
        <f t="shared" si="54"/>
        <v>7.0771066415270482E-3</v>
      </c>
      <c r="AT32" s="127">
        <f t="shared" si="54"/>
        <v>0.4148148148148148</v>
      </c>
      <c r="AU32" s="127">
        <f t="shared" si="54"/>
        <v>1.0529899650056334</v>
      </c>
      <c r="AV32" s="127">
        <f t="shared" si="54"/>
        <v>222.09519509788572</v>
      </c>
      <c r="AW32" s="127">
        <f t="shared" si="54"/>
        <v>2032235235.0810001</v>
      </c>
      <c r="AX32" s="127">
        <f t="shared" si="54"/>
        <v>0</v>
      </c>
      <c r="AY32" s="127">
        <f t="shared" si="54"/>
        <v>0</v>
      </c>
      <c r="AZ32" s="127">
        <f t="shared" si="54"/>
        <v>0</v>
      </c>
      <c r="BA32" s="127">
        <f t="shared" si="54"/>
        <v>258.50538927539816</v>
      </c>
      <c r="BB32" s="127">
        <f t="shared" si="54"/>
        <v>0.71324002827278488</v>
      </c>
      <c r="BC32" s="127">
        <f t="shared" si="54"/>
        <v>-1.6299999999999999E-2</v>
      </c>
      <c r="BD32" s="127">
        <f t="shared" si="54"/>
        <v>2.6956076568580077E-5</v>
      </c>
      <c r="BE32" s="127">
        <f t="shared" si="54"/>
        <v>6475073.4813966388</v>
      </c>
      <c r="BF32" s="127">
        <f t="shared" si="54"/>
        <v>0</v>
      </c>
      <c r="BG32" s="127">
        <f t="shared" si="54"/>
        <v>2821</v>
      </c>
    </row>
    <row r="33" spans="2:59" x14ac:dyDescent="0.3">
      <c r="B33" s="127">
        <f>B31-B32</f>
        <v>292517.85129793693</v>
      </c>
      <c r="C33" s="127">
        <f t="shared" ref="C33:BG33" si="55">C31-C32</f>
        <v>15248942.888285952</v>
      </c>
      <c r="D33" s="127">
        <f t="shared" si="55"/>
        <v>3.5623035323328209E-2</v>
      </c>
      <c r="E33" s="127">
        <f t="shared" si="55"/>
        <v>0.1488119622139415</v>
      </c>
      <c r="F33" s="127">
        <f t="shared" si="55"/>
        <v>4.4030664686835041E-3</v>
      </c>
      <c r="G33" s="127">
        <f t="shared" si="55"/>
        <v>0.16893042196673169</v>
      </c>
      <c r="H33" s="127">
        <f t="shared" si="55"/>
        <v>0.19066315278225759</v>
      </c>
      <c r="I33" s="127">
        <f t="shared" si="55"/>
        <v>0.41720722711067804</v>
      </c>
      <c r="J33" s="127">
        <f t="shared" si="55"/>
        <v>0.11962093816982709</v>
      </c>
      <c r="K33" s="127">
        <f t="shared" ref="K33" si="56">K31-K32</f>
        <v>468.39999999999992</v>
      </c>
      <c r="L33" s="127">
        <f t="shared" si="55"/>
        <v>2.8956168831168831</v>
      </c>
      <c r="M33" s="127">
        <f t="shared" si="55"/>
        <v>1.1941176470588237</v>
      </c>
      <c r="N33" s="127">
        <f t="shared" si="55"/>
        <v>1.3631578947368426</v>
      </c>
      <c r="O33" s="127">
        <f t="shared" si="55"/>
        <v>0.61250000000000004</v>
      </c>
      <c r="P33" s="127">
        <f t="shared" si="55"/>
        <v>1.3958333333333335</v>
      </c>
      <c r="Q33" s="127">
        <f t="shared" si="55"/>
        <v>0.61497326203208558</v>
      </c>
      <c r="R33" s="127">
        <f t="shared" ref="R33:S33" si="57">R31-R32</f>
        <v>0.69230769230769229</v>
      </c>
      <c r="S33" s="127">
        <f t="shared" si="57"/>
        <v>1.4889705882352939</v>
      </c>
      <c r="T33" s="127">
        <f t="shared" si="55"/>
        <v>1.6544117647058822</v>
      </c>
      <c r="U33" s="127">
        <f t="shared" si="55"/>
        <v>0.98136645962732905</v>
      </c>
      <c r="V33" s="127">
        <f t="shared" si="55"/>
        <v>1.3846153846153846</v>
      </c>
      <c r="W33" s="127">
        <f t="shared" si="55"/>
        <v>1.6363636363636367</v>
      </c>
      <c r="X33" s="127">
        <f t="shared" si="55"/>
        <v>1.8712121212121207</v>
      </c>
      <c r="Y33" s="127">
        <f t="shared" si="55"/>
        <v>6.3671502429119037E-2</v>
      </c>
      <c r="Z33" s="127">
        <f t="shared" si="55"/>
        <v>0.6205337271998983</v>
      </c>
      <c r="AA33" s="127">
        <f t="shared" si="55"/>
        <v>0.52911628774376107</v>
      </c>
      <c r="AB33" s="127">
        <f t="shared" si="55"/>
        <v>0.1181091631502571</v>
      </c>
      <c r="AC33" s="127">
        <f t="shared" si="55"/>
        <v>0.22195635688208093</v>
      </c>
      <c r="AD33" s="127">
        <f t="shared" si="55"/>
        <v>0.21637225027186058</v>
      </c>
      <c r="AE33" s="127">
        <f t="shared" si="55"/>
        <v>0.34163564654266482</v>
      </c>
      <c r="AF33" s="127">
        <f t="shared" si="55"/>
        <v>3.1199999999999999E-2</v>
      </c>
      <c r="AG33" s="127">
        <f t="shared" si="55"/>
        <v>0.56526605111967176</v>
      </c>
      <c r="AH33" s="127">
        <f t="shared" si="55"/>
        <v>506.3617416425887</v>
      </c>
      <c r="AI33" s="127">
        <f t="shared" si="55"/>
        <v>1</v>
      </c>
      <c r="AJ33" s="127">
        <f t="shared" si="55"/>
        <v>0.19</v>
      </c>
      <c r="AK33" s="127">
        <f t="shared" si="55"/>
        <v>0.22073177757651541</v>
      </c>
      <c r="AL33" s="127">
        <f t="shared" si="55"/>
        <v>176.49833786751526</v>
      </c>
      <c r="AM33" s="127">
        <f t="shared" si="55"/>
        <v>0.65014130754464461</v>
      </c>
      <c r="AN33" s="127">
        <f t="shared" si="55"/>
        <v>0.26320371208052762</v>
      </c>
      <c r="AO33" s="127">
        <f t="shared" si="55"/>
        <v>5.9667692920539146E-2</v>
      </c>
      <c r="AP33" s="127">
        <f t="shared" si="55"/>
        <v>0.68642128056325125</v>
      </c>
      <c r="AQ33" s="127">
        <f t="shared" si="55"/>
        <v>0.4992279571009508</v>
      </c>
      <c r="AR33" s="127">
        <f t="shared" si="55"/>
        <v>0.42499999514285719</v>
      </c>
      <c r="AS33" s="127">
        <f t="shared" si="55"/>
        <v>2.5689475015771561E-2</v>
      </c>
      <c r="AT33" s="127">
        <f t="shared" si="55"/>
        <v>0.40336700336700343</v>
      </c>
      <c r="AU33" s="127">
        <f t="shared" si="55"/>
        <v>16.922628559686331</v>
      </c>
      <c r="AV33" s="127">
        <f t="shared" si="55"/>
        <v>1015.1362496690086</v>
      </c>
      <c r="AW33" s="127">
        <f t="shared" ref="AW33" si="58">AW31-AW32</f>
        <v>8772848780.3852749</v>
      </c>
      <c r="AX33" s="127">
        <f t="shared" si="55"/>
        <v>39.507913739028957</v>
      </c>
      <c r="AY33" s="127">
        <f t="shared" si="55"/>
        <v>49.559422291052314</v>
      </c>
      <c r="AZ33" s="127">
        <f t="shared" si="55"/>
        <v>20.212726255636309</v>
      </c>
      <c r="BA33" s="127">
        <f t="shared" si="55"/>
        <v>3940.1678203437846</v>
      </c>
      <c r="BB33" s="127">
        <f t="shared" si="55"/>
        <v>0.26946065394899499</v>
      </c>
      <c r="BC33" s="127">
        <f t="shared" si="55"/>
        <v>6.1200000000000004E-2</v>
      </c>
      <c r="BD33" s="127">
        <f t="shared" si="55"/>
        <v>6.8033617182126156E-5</v>
      </c>
      <c r="BE33" s="127">
        <f t="shared" si="55"/>
        <v>17874955.46033458</v>
      </c>
      <c r="BF33" s="127">
        <f t="shared" si="55"/>
        <v>1490309.1270953845</v>
      </c>
      <c r="BG33" s="127">
        <f t="shared" si="55"/>
        <v>980800</v>
      </c>
    </row>
  </sheetData>
  <mergeCells count="8">
    <mergeCell ref="BB3:BG3"/>
    <mergeCell ref="N3:T3"/>
    <mergeCell ref="H3:M3"/>
    <mergeCell ref="B3:G3"/>
    <mergeCell ref="U3:AF3"/>
    <mergeCell ref="AG3:AN3"/>
    <mergeCell ref="AO3:AT3"/>
    <mergeCell ref="AU3:BA3"/>
  </mergeCells>
  <phoneticPr fontId="7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7030A0"/>
  </sheetPr>
  <dimension ref="A1:I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  <col min="6" max="9" width="11.453125" style="112"/>
  </cols>
  <sheetData>
    <row r="1" spans="1:9" x14ac:dyDescent="0.35">
      <c r="A1" s="1" t="s">
        <v>92</v>
      </c>
    </row>
    <row r="3" spans="1:9" x14ac:dyDescent="0.35">
      <c r="A3" s="90" t="s">
        <v>173</v>
      </c>
      <c r="B3" s="90" t="s">
        <v>238</v>
      </c>
      <c r="C3" s="90" t="s">
        <v>239</v>
      </c>
      <c r="D3" s="90" t="s">
        <v>240</v>
      </c>
      <c r="F3" s="112" t="s">
        <v>173</v>
      </c>
      <c r="G3" s="112">
        <v>2022</v>
      </c>
      <c r="H3" s="112">
        <v>2023</v>
      </c>
      <c r="I3" s="112">
        <v>2024</v>
      </c>
    </row>
    <row r="4" spans="1:9" x14ac:dyDescent="0.35">
      <c r="A4" t="s">
        <v>174</v>
      </c>
      <c r="B4" s="145">
        <f>VLOOKUP(Tabla32[[#This Row],[Área metropolitana/ciudad]],$F$3:$I$26,2,0)</f>
        <v>3.3500000000000002E-2</v>
      </c>
      <c r="C4" s="145">
        <f>VLOOKUP(Tabla32[[#This Row],[Área metropolitana/ciudad]],$F$3:$I$26,3,0)</f>
        <v>2.98E-2</v>
      </c>
      <c r="D4" s="145">
        <f>VLOOKUP(Tabla32[[#This Row],[Área metropolitana/ciudad]],$F$3:$I$26,4,0)</f>
        <v>3.2099999999999997E-2</v>
      </c>
      <c r="F4" s="112" t="s">
        <v>174</v>
      </c>
      <c r="G4" s="208">
        <v>3.3500000000000002E-2</v>
      </c>
      <c r="H4" s="208">
        <v>2.98E-2</v>
      </c>
      <c r="I4" s="208">
        <v>3.2099999999999997E-2</v>
      </c>
    </row>
    <row r="5" spans="1:9" x14ac:dyDescent="0.35">
      <c r="A5" t="s">
        <v>175</v>
      </c>
      <c r="B5" s="145">
        <f>VLOOKUP(Tabla32[[#This Row],[Área metropolitana/ciudad]],$F$3:$I$26,2,0)</f>
        <v>3.9399999999999998E-2</v>
      </c>
      <c r="C5" s="145">
        <f>VLOOKUP(Tabla32[[#This Row],[Área metropolitana/ciudad]],$F$3:$I$26,3,0)</f>
        <v>3.9600000000000003E-2</v>
      </c>
      <c r="D5" s="145">
        <f>VLOOKUP(Tabla32[[#This Row],[Área metropolitana/ciudad]],$F$3:$I$26,4,0)</f>
        <v>2.9700000000000001E-2</v>
      </c>
      <c r="F5" s="112" t="s">
        <v>175</v>
      </c>
      <c r="G5" s="208">
        <v>3.9399999999999998E-2</v>
      </c>
      <c r="H5" s="208">
        <v>3.9600000000000003E-2</v>
      </c>
      <c r="I5" s="208">
        <v>2.9700000000000001E-2</v>
      </c>
    </row>
    <row r="6" spans="1:9" x14ac:dyDescent="0.35">
      <c r="A6" t="s">
        <v>176</v>
      </c>
      <c r="B6" s="145">
        <f>VLOOKUP(Tabla32[[#This Row],[Área metropolitana/ciudad]],$F$3:$I$26,2,0)</f>
        <v>1.6299999999999999E-2</v>
      </c>
      <c r="C6" s="145">
        <f>VLOOKUP(Tabla32[[#This Row],[Área metropolitana/ciudad]],$F$3:$I$26,3,0)</f>
        <v>2.29E-2</v>
      </c>
      <c r="D6" s="145">
        <f>VLOOKUP(Tabla32[[#This Row],[Área metropolitana/ciudad]],$F$3:$I$26,4,0)</f>
        <v>1.78E-2</v>
      </c>
      <c r="F6" s="112" t="s">
        <v>176</v>
      </c>
      <c r="G6" s="208">
        <v>1.6299999999999999E-2</v>
      </c>
      <c r="H6" s="208">
        <v>2.29E-2</v>
      </c>
      <c r="I6" s="208">
        <v>1.78E-2</v>
      </c>
    </row>
    <row r="7" spans="1:9" x14ac:dyDescent="0.35">
      <c r="A7" t="s">
        <v>177</v>
      </c>
      <c r="B7" s="145">
        <f>VLOOKUP(Tabla32[[#This Row],[Área metropolitana/ciudad]],$F$3:$I$26,2,0)</f>
        <v>0.03</v>
      </c>
      <c r="C7" s="145">
        <f>VLOOKUP(Tabla32[[#This Row],[Área metropolitana/ciudad]],$F$3:$I$26,3,0)</f>
        <v>2.9399999999999999E-2</v>
      </c>
      <c r="D7" s="145">
        <f>VLOOKUP(Tabla32[[#This Row],[Área metropolitana/ciudad]],$F$3:$I$26,4,0)</f>
        <v>2.58E-2</v>
      </c>
      <c r="F7" s="112" t="s">
        <v>177</v>
      </c>
      <c r="G7" s="208">
        <v>0.03</v>
      </c>
      <c r="H7" s="208">
        <v>2.9399999999999999E-2</v>
      </c>
      <c r="I7" s="208">
        <v>2.58E-2</v>
      </c>
    </row>
    <row r="8" spans="1:9" x14ac:dyDescent="0.35">
      <c r="A8" t="s">
        <v>178</v>
      </c>
      <c r="B8" s="145">
        <f>VLOOKUP(Tabla32[[#This Row],[Área metropolitana/ciudad]],$F$3:$I$26,2,0)</f>
        <v>2.86E-2</v>
      </c>
      <c r="C8" s="145">
        <f>VLOOKUP(Tabla32[[#This Row],[Área metropolitana/ciudad]],$F$3:$I$26,3,0)</f>
        <v>2.47E-2</v>
      </c>
      <c r="D8" s="145">
        <f>VLOOKUP(Tabla32[[#This Row],[Área metropolitana/ciudad]],$F$3:$I$26,4,0)</f>
        <v>2.6100000000000002E-2</v>
      </c>
      <c r="F8" s="112" t="s">
        <v>178</v>
      </c>
      <c r="G8" s="208">
        <v>2.86E-2</v>
      </c>
      <c r="H8" s="208">
        <v>2.47E-2</v>
      </c>
      <c r="I8" s="208">
        <v>2.6100000000000002E-2</v>
      </c>
    </row>
    <row r="9" spans="1:9" x14ac:dyDescent="0.35">
      <c r="A9" t="s">
        <v>179</v>
      </c>
      <c r="B9" s="145">
        <f>VLOOKUP(Tabla32[[#This Row],[Área metropolitana/ciudad]],$F$3:$I$26,2,0)</f>
        <v>2.86E-2</v>
      </c>
      <c r="C9" s="145">
        <f>VLOOKUP(Tabla32[[#This Row],[Área metropolitana/ciudad]],$F$3:$I$26,3,0)</f>
        <v>2.0199999999999999E-2</v>
      </c>
      <c r="D9" s="145">
        <f>VLOOKUP(Tabla32[[#This Row],[Área metropolitana/ciudad]],$F$3:$I$26,4,0)</f>
        <v>2.29E-2</v>
      </c>
      <c r="F9" s="112" t="s">
        <v>179</v>
      </c>
      <c r="G9" s="208">
        <v>2.86E-2</v>
      </c>
      <c r="H9" s="208">
        <v>2.0199999999999999E-2</v>
      </c>
      <c r="I9" s="208">
        <v>2.29E-2</v>
      </c>
    </row>
    <row r="10" spans="1:9" x14ac:dyDescent="0.35">
      <c r="A10" t="s">
        <v>180</v>
      </c>
      <c r="B10" s="145">
        <f>VLOOKUP(Tabla32[[#This Row],[Área metropolitana/ciudad]],$F$3:$I$26,2,0)</f>
        <v>2.0400000000000001E-2</v>
      </c>
      <c r="C10" s="145">
        <f>VLOOKUP(Tabla32[[#This Row],[Área metropolitana/ciudad]],$F$3:$I$26,3,0)</f>
        <v>1.9199999999999998E-2</v>
      </c>
      <c r="D10" s="145">
        <f>VLOOKUP(Tabla32[[#This Row],[Área metropolitana/ciudad]],$F$3:$I$26,4,0)</f>
        <v>1.8700000000000001E-2</v>
      </c>
      <c r="F10" s="112" t="s">
        <v>180</v>
      </c>
      <c r="G10" s="208">
        <v>2.0400000000000001E-2</v>
      </c>
      <c r="H10" s="208">
        <v>1.9199999999999998E-2</v>
      </c>
      <c r="I10" s="208">
        <v>1.8700000000000001E-2</v>
      </c>
    </row>
    <row r="11" spans="1:9" x14ac:dyDescent="0.35">
      <c r="A11" t="s">
        <v>181</v>
      </c>
      <c r="B11" s="145">
        <f>VLOOKUP(Tabla32[[#This Row],[Área metropolitana/ciudad]],$F$3:$I$26,2,0)</f>
        <v>3.0200000000000001E-2</v>
      </c>
      <c r="C11" s="145">
        <f>VLOOKUP(Tabla32[[#This Row],[Área metropolitana/ciudad]],$F$3:$I$26,3,0)</f>
        <v>2.8899999999999999E-2</v>
      </c>
      <c r="D11" s="145">
        <f>VLOOKUP(Tabla32[[#This Row],[Área metropolitana/ciudad]],$F$3:$I$26,4,0)</f>
        <v>3.1300000000000001E-2</v>
      </c>
      <c r="F11" s="112" t="s">
        <v>181</v>
      </c>
      <c r="G11" s="208">
        <v>3.0200000000000001E-2</v>
      </c>
      <c r="H11" s="208">
        <v>2.8899999999999999E-2</v>
      </c>
      <c r="I11" s="208">
        <v>3.1300000000000001E-2</v>
      </c>
    </row>
    <row r="12" spans="1:9" x14ac:dyDescent="0.35">
      <c r="A12" t="s">
        <v>182</v>
      </c>
      <c r="B12" s="145">
        <f>VLOOKUP(Tabla32[[#This Row],[Área metropolitana/ciudad]],$F$3:$I$26,2,0)</f>
        <v>1.9599999999999999E-2</v>
      </c>
      <c r="C12" s="145">
        <f>VLOOKUP(Tabla32[[#This Row],[Área metropolitana/ciudad]],$F$3:$I$26,3,0)</f>
        <v>2.1000000000000001E-2</v>
      </c>
      <c r="D12" s="145">
        <f>VLOOKUP(Tabla32[[#This Row],[Área metropolitana/ciudad]],$F$3:$I$26,4,0)</f>
        <v>2.46E-2</v>
      </c>
      <c r="F12" s="112" t="s">
        <v>196</v>
      </c>
      <c r="G12" s="208">
        <v>3.39E-2</v>
      </c>
      <c r="H12" s="208">
        <v>3.8800000000000001E-2</v>
      </c>
      <c r="I12" s="208">
        <v>3.8100000000000002E-2</v>
      </c>
    </row>
    <row r="13" spans="1:9" x14ac:dyDescent="0.35">
      <c r="A13" t="s">
        <v>183</v>
      </c>
      <c r="B13" s="145">
        <f>VLOOKUP(Tabla32[[#This Row],[Área metropolitana/ciudad]],$F$3:$I$26,2,0)</f>
        <v>2.2499999999999999E-2</v>
      </c>
      <c r="C13" s="145">
        <f>VLOOKUP(Tabla32[[#This Row],[Área metropolitana/ciudad]],$F$3:$I$26,3,0)</f>
        <v>2.52E-2</v>
      </c>
      <c r="D13" s="145">
        <f>VLOOKUP(Tabla32[[#This Row],[Área metropolitana/ciudad]],$F$3:$I$26,4,0)</f>
        <v>3.3500000000000002E-2</v>
      </c>
      <c r="F13" s="112" t="s">
        <v>182</v>
      </c>
      <c r="G13" s="208">
        <v>1.9599999999999999E-2</v>
      </c>
      <c r="H13" s="208">
        <v>2.1000000000000001E-2</v>
      </c>
      <c r="I13" s="208">
        <v>2.46E-2</v>
      </c>
    </row>
    <row r="14" spans="1:9" x14ac:dyDescent="0.35">
      <c r="A14" t="s">
        <v>184</v>
      </c>
      <c r="B14" s="145">
        <f>VLOOKUP(Tabla32[[#This Row],[Área metropolitana/ciudad]],$F$3:$I$26,2,0)</f>
        <v>1.38E-2</v>
      </c>
      <c r="C14" s="145">
        <f>VLOOKUP(Tabla32[[#This Row],[Área metropolitana/ciudad]],$F$3:$I$26,3,0)</f>
        <v>1.37E-2</v>
      </c>
      <c r="D14" s="145">
        <f>VLOOKUP(Tabla32[[#This Row],[Área metropolitana/ciudad]],$F$3:$I$26,4,0)</f>
        <v>1.0699999999999999E-2</v>
      </c>
      <c r="F14" s="112" t="s">
        <v>183</v>
      </c>
      <c r="G14" s="208">
        <v>2.2499999999999999E-2</v>
      </c>
      <c r="H14" s="208">
        <v>2.52E-2</v>
      </c>
      <c r="I14" s="208">
        <v>3.3500000000000002E-2</v>
      </c>
    </row>
    <row r="15" spans="1:9" x14ac:dyDescent="0.35">
      <c r="A15" t="s">
        <v>185</v>
      </c>
      <c r="B15" s="145">
        <f>VLOOKUP(Tabla32[[#This Row],[Área metropolitana/ciudad]],$F$3:$I$26,2,0)</f>
        <v>3.3500000000000002E-2</v>
      </c>
      <c r="C15" s="145">
        <f>VLOOKUP(Tabla32[[#This Row],[Área metropolitana/ciudad]],$F$3:$I$26,3,0)</f>
        <v>3.3500000000000002E-2</v>
      </c>
      <c r="D15" s="145">
        <f>VLOOKUP(Tabla32[[#This Row],[Área metropolitana/ciudad]],$F$3:$I$26,4,0)</f>
        <v>4.1599999999999998E-2</v>
      </c>
      <c r="F15" s="112" t="s">
        <v>184</v>
      </c>
      <c r="G15" s="208">
        <v>1.38E-2</v>
      </c>
      <c r="H15" s="208">
        <v>1.37E-2</v>
      </c>
      <c r="I15" s="208">
        <v>1.0699999999999999E-2</v>
      </c>
    </row>
    <row r="16" spans="1:9" x14ac:dyDescent="0.35">
      <c r="A16" t="s">
        <v>186</v>
      </c>
      <c r="B16" s="145">
        <f>VLOOKUP(Tabla32[[#This Row],[Área metropolitana/ciudad]],$F$3:$I$26,2,0)</f>
        <v>2.7300000000000001E-2</v>
      </c>
      <c r="C16" s="145">
        <f>VLOOKUP(Tabla32[[#This Row],[Área metropolitana/ciudad]],$F$3:$I$26,3,0)</f>
        <v>3.0800000000000001E-2</v>
      </c>
      <c r="D16" s="145">
        <f>VLOOKUP(Tabla32[[#This Row],[Área metropolitana/ciudad]],$F$3:$I$26,4,0)</f>
        <v>3.0200000000000001E-2</v>
      </c>
      <c r="F16" s="112" t="s">
        <v>185</v>
      </c>
      <c r="G16" s="208">
        <v>3.3500000000000002E-2</v>
      </c>
      <c r="H16" s="208">
        <v>3.3500000000000002E-2</v>
      </c>
      <c r="I16" s="208">
        <v>4.1599999999999998E-2</v>
      </c>
    </row>
    <row r="17" spans="1:9" x14ac:dyDescent="0.35">
      <c r="A17" t="s">
        <v>187</v>
      </c>
      <c r="B17" s="145">
        <f>VLOOKUP(Tabla32[[#This Row],[Área metropolitana/ciudad]],$F$3:$I$26,2,0)</f>
        <v>2.63E-2</v>
      </c>
      <c r="C17" s="145">
        <f>VLOOKUP(Tabla32[[#This Row],[Área metropolitana/ciudad]],$F$3:$I$26,3,0)</f>
        <v>1.9099999999999999E-2</v>
      </c>
      <c r="D17" s="145">
        <f>VLOOKUP(Tabla32[[#This Row],[Área metropolitana/ciudad]],$F$3:$I$26,4,0)</f>
        <v>2.3900000000000001E-2</v>
      </c>
      <c r="F17" s="112" t="s">
        <v>186</v>
      </c>
      <c r="G17" s="208">
        <v>2.7300000000000001E-2</v>
      </c>
      <c r="H17" s="208">
        <v>3.0800000000000001E-2</v>
      </c>
      <c r="I17" s="208">
        <v>3.0200000000000001E-2</v>
      </c>
    </row>
    <row r="18" spans="1:9" x14ac:dyDescent="0.35">
      <c r="A18" t="s">
        <v>188</v>
      </c>
      <c r="B18" s="145">
        <f>VLOOKUP(Tabla32[[#This Row],[Área metropolitana/ciudad]],$F$3:$I$26,2,0)</f>
        <v>3.0599999999999999E-2</v>
      </c>
      <c r="C18" s="145">
        <f>VLOOKUP(Tabla32[[#This Row],[Área metropolitana/ciudad]],$F$3:$I$26,3,0)</f>
        <v>3.0700000000000002E-2</v>
      </c>
      <c r="D18" s="145">
        <f>VLOOKUP(Tabla32[[#This Row],[Área metropolitana/ciudad]],$F$3:$I$26,4,0)</f>
        <v>2.8199999999999999E-2</v>
      </c>
      <c r="F18" s="112" t="s">
        <v>187</v>
      </c>
      <c r="G18" s="208">
        <v>2.63E-2</v>
      </c>
      <c r="H18" s="208">
        <v>1.9099999999999999E-2</v>
      </c>
      <c r="I18" s="208">
        <v>2.3900000000000001E-2</v>
      </c>
    </row>
    <row r="19" spans="1:9" x14ac:dyDescent="0.35">
      <c r="A19" t="s">
        <v>189</v>
      </c>
      <c r="B19" s="145">
        <f>VLOOKUP(Tabla32[[#This Row],[Área metropolitana/ciudad]],$F$3:$I$26,2,0)</f>
        <v>1.8599999999999998E-2</v>
      </c>
      <c r="C19" s="145">
        <f>VLOOKUP(Tabla32[[#This Row],[Área metropolitana/ciudad]],$F$3:$I$26,3,0)</f>
        <v>1.6299999999999999E-2</v>
      </c>
      <c r="D19" s="145">
        <f>VLOOKUP(Tabla32[[#This Row],[Área metropolitana/ciudad]],$F$3:$I$26,4,0)</f>
        <v>1.6799999999999999E-2</v>
      </c>
      <c r="F19" s="112" t="s">
        <v>188</v>
      </c>
      <c r="G19" s="208">
        <v>3.0599999999999999E-2</v>
      </c>
      <c r="H19" s="208">
        <v>3.0700000000000002E-2</v>
      </c>
      <c r="I19" s="208">
        <v>2.8199999999999999E-2</v>
      </c>
    </row>
    <row r="20" spans="1:9" x14ac:dyDescent="0.35">
      <c r="A20" t="s">
        <v>190</v>
      </c>
      <c r="B20" s="145">
        <f>VLOOKUP(Tabla32[[#This Row],[Área metropolitana/ciudad]],$F$3:$I$26,2,0)</f>
        <v>1.66E-2</v>
      </c>
      <c r="C20" s="145">
        <f>VLOOKUP(Tabla32[[#This Row],[Área metropolitana/ciudad]],$F$3:$I$26,3,0)</f>
        <v>1.1599999999999999E-2</v>
      </c>
      <c r="D20" s="145">
        <f>VLOOKUP(Tabla32[[#This Row],[Área metropolitana/ciudad]],$F$3:$I$26,4,0)</f>
        <v>1.3599999999999999E-2</v>
      </c>
      <c r="F20" s="112" t="s">
        <v>189</v>
      </c>
      <c r="G20" s="208">
        <v>1.8599999999999998E-2</v>
      </c>
      <c r="H20" s="208">
        <v>1.6299999999999999E-2</v>
      </c>
      <c r="I20" s="208">
        <v>1.6799999999999999E-2</v>
      </c>
    </row>
    <row r="21" spans="1:9" x14ac:dyDescent="0.35">
      <c r="A21" t="s">
        <v>191</v>
      </c>
      <c r="B21" s="145">
        <f>VLOOKUP(Tabla32[[#This Row],[Área metropolitana/ciudad]],$F$3:$I$26,2,0)</f>
        <v>1.7100000000000001E-2</v>
      </c>
      <c r="C21" s="145">
        <f>VLOOKUP(Tabla32[[#This Row],[Área metropolitana/ciudad]],$F$3:$I$26,3,0)</f>
        <v>2.18E-2</v>
      </c>
      <c r="D21" s="145">
        <f>VLOOKUP(Tabla32[[#This Row],[Área metropolitana/ciudad]],$F$3:$I$26,4,0)</f>
        <v>1.72E-2</v>
      </c>
      <c r="F21" s="112" t="s">
        <v>190</v>
      </c>
      <c r="G21" s="208">
        <v>1.66E-2</v>
      </c>
      <c r="H21" s="208">
        <v>1.1599999999999999E-2</v>
      </c>
      <c r="I21" s="208">
        <v>1.3599999999999999E-2</v>
      </c>
    </row>
    <row r="22" spans="1:9" x14ac:dyDescent="0.35">
      <c r="A22" t="s">
        <v>192</v>
      </c>
      <c r="B22" s="145">
        <f>VLOOKUP(Tabla32[[#This Row],[Área metropolitana/ciudad]],$F$3:$I$26,2,0)</f>
        <v>1.38E-2</v>
      </c>
      <c r="C22" s="145">
        <f>VLOOKUP(Tabla32[[#This Row],[Área metropolitana/ciudad]],$F$3:$I$26,3,0)</f>
        <v>2.1299999999999999E-2</v>
      </c>
      <c r="D22" s="145">
        <f>VLOOKUP(Tabla32[[#This Row],[Área metropolitana/ciudad]],$F$3:$I$26,4,0)</f>
        <v>1.4800000000000001E-2</v>
      </c>
      <c r="F22" s="112" t="s">
        <v>191</v>
      </c>
      <c r="G22" s="208">
        <v>1.7100000000000001E-2</v>
      </c>
      <c r="H22" s="208">
        <v>2.18E-2</v>
      </c>
      <c r="I22" s="208">
        <v>1.72E-2</v>
      </c>
    </row>
    <row r="23" spans="1:9" x14ac:dyDescent="0.35">
      <c r="A23" t="s">
        <v>193</v>
      </c>
      <c r="B23" s="145">
        <f>VLOOKUP(Tabla32[[#This Row],[Área metropolitana/ciudad]],$F$3:$I$26,2,0)</f>
        <v>1.6199999999999999E-2</v>
      </c>
      <c r="C23" s="145">
        <f>VLOOKUP(Tabla32[[#This Row],[Área metropolitana/ciudad]],$F$3:$I$26,3,0)</f>
        <v>1.09E-2</v>
      </c>
      <c r="D23" s="145">
        <f>VLOOKUP(Tabla32[[#This Row],[Área metropolitana/ciudad]],$F$3:$I$26,4,0)</f>
        <v>1.04E-2</v>
      </c>
      <c r="F23" s="112" t="s">
        <v>192</v>
      </c>
      <c r="G23" s="208">
        <v>1.38E-2</v>
      </c>
      <c r="H23" s="208">
        <v>2.1299999999999999E-2</v>
      </c>
      <c r="I23" s="208">
        <v>1.4800000000000001E-2</v>
      </c>
    </row>
    <row r="24" spans="1:9" x14ac:dyDescent="0.35">
      <c r="A24" t="s">
        <v>194</v>
      </c>
      <c r="B24" s="145">
        <f>VLOOKUP(Tabla32[[#This Row],[Área metropolitana/ciudad]],$F$3:$I$26,2,0)</f>
        <v>1.95E-2</v>
      </c>
      <c r="C24" s="145">
        <f>VLOOKUP(Tabla32[[#This Row],[Área metropolitana/ciudad]],$F$3:$I$26,3,0)</f>
        <v>2.46E-2</v>
      </c>
      <c r="D24" s="145">
        <f>VLOOKUP(Tabla32[[#This Row],[Área metropolitana/ciudad]],$F$3:$I$26,4,0)</f>
        <v>3.0200000000000001E-2</v>
      </c>
      <c r="F24" s="112" t="s">
        <v>193</v>
      </c>
      <c r="G24" s="208">
        <v>1.6199999999999999E-2</v>
      </c>
      <c r="H24" s="208">
        <v>1.09E-2</v>
      </c>
      <c r="I24" s="208">
        <v>1.04E-2</v>
      </c>
    </row>
    <row r="25" spans="1:9" x14ac:dyDescent="0.35">
      <c r="A25" t="s">
        <v>195</v>
      </c>
      <c r="B25" s="145">
        <f>VLOOKUP(Tabla32[[#This Row],[Área metropolitana/ciudad]],$F$3:$I$26,2,0)</f>
        <v>1.43E-2</v>
      </c>
      <c r="C25" s="145">
        <f>VLOOKUP(Tabla32[[#This Row],[Área metropolitana/ciudad]],$F$3:$I$26,3,0)</f>
        <v>0.01</v>
      </c>
      <c r="D25" s="145">
        <f>VLOOKUP(Tabla32[[#This Row],[Área metropolitana/ciudad]],$F$3:$I$26,4,0)</f>
        <v>1.38E-2</v>
      </c>
      <c r="F25" s="112" t="s">
        <v>194</v>
      </c>
      <c r="G25" s="208">
        <v>1.95E-2</v>
      </c>
      <c r="H25" s="208">
        <v>2.46E-2</v>
      </c>
      <c r="I25" s="208">
        <v>3.0200000000000001E-2</v>
      </c>
    </row>
    <row r="26" spans="1:9" x14ac:dyDescent="0.35">
      <c r="A26" t="s">
        <v>196</v>
      </c>
      <c r="B26" s="145">
        <f>VLOOKUP(Tabla32[[#This Row],[Área metropolitana/ciudad]],$F$3:$I$26,2,0)</f>
        <v>3.39E-2</v>
      </c>
      <c r="C26" s="145">
        <f>VLOOKUP(Tabla32[[#This Row],[Área metropolitana/ciudad]],$F$3:$I$26,3,0)</f>
        <v>3.8800000000000001E-2</v>
      </c>
      <c r="D26" s="145">
        <f>VLOOKUP(Tabla32[[#This Row],[Área metropolitana/ciudad]],$F$3:$I$26,4,0)</f>
        <v>3.8100000000000002E-2</v>
      </c>
      <c r="F26" s="112" t="s">
        <v>195</v>
      </c>
      <c r="G26" s="208">
        <v>1.43E-2</v>
      </c>
      <c r="H26" s="208">
        <v>0.01</v>
      </c>
      <c r="I26" s="208">
        <v>1.38E-2</v>
      </c>
    </row>
    <row r="28" spans="1:9" x14ac:dyDescent="0.35">
      <c r="A28" t="s">
        <v>224</v>
      </c>
      <c r="B28" s="105">
        <f>MAX($C$4:$D$26)</f>
        <v>4.1599999999999998E-2</v>
      </c>
    </row>
    <row r="29" spans="1:9" x14ac:dyDescent="0.35">
      <c r="A29" t="s">
        <v>226</v>
      </c>
      <c r="B29" s="105">
        <f>MIN($C$4:$D$26)</f>
        <v>0.01</v>
      </c>
    </row>
    <row r="30" spans="1:9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245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13">
        <v>0.71957506461895426</v>
      </c>
      <c r="C4" s="179">
        <v>0.78713541147043253</v>
      </c>
      <c r="D4" s="179">
        <v>0.78494022489664228</v>
      </c>
    </row>
    <row r="5" spans="1:4" x14ac:dyDescent="0.35">
      <c r="A5" t="s">
        <v>175</v>
      </c>
      <c r="B5" s="113">
        <v>0.60259202527404154</v>
      </c>
      <c r="C5" s="179">
        <v>0.67360196840982101</v>
      </c>
      <c r="D5" s="179">
        <v>0.82892445530090342</v>
      </c>
    </row>
    <row r="6" spans="1:4" x14ac:dyDescent="0.35">
      <c r="A6" t="s">
        <v>176</v>
      </c>
      <c r="B6" s="113">
        <v>1</v>
      </c>
      <c r="C6" s="179">
        <v>0.99471394817121706</v>
      </c>
      <c r="D6" s="179">
        <v>0.98731531897216029</v>
      </c>
    </row>
    <row r="7" spans="1:4" x14ac:dyDescent="0.35">
      <c r="A7" t="s">
        <v>177</v>
      </c>
      <c r="B7" s="113">
        <v>0.66071095891626219</v>
      </c>
      <c r="C7" s="179">
        <v>0.69461481359859567</v>
      </c>
      <c r="D7" s="179">
        <v>0.68587742486035586</v>
      </c>
    </row>
    <row r="8" spans="1:4" x14ac:dyDescent="0.35">
      <c r="A8" t="s">
        <v>178</v>
      </c>
      <c r="B8" s="113">
        <v>0.89859555944917457</v>
      </c>
      <c r="C8" s="179">
        <v>0.93711966439090366</v>
      </c>
      <c r="D8" s="179">
        <v>0.90612624954513366</v>
      </c>
    </row>
    <row r="9" spans="1:4" x14ac:dyDescent="0.35">
      <c r="A9" t="s">
        <v>179</v>
      </c>
      <c r="B9" s="113">
        <v>0.67231539511921856</v>
      </c>
      <c r="C9" s="179">
        <v>0.62043875326225828</v>
      </c>
      <c r="D9" s="179">
        <v>0.68611842105263143</v>
      </c>
    </row>
    <row r="10" spans="1:4" x14ac:dyDescent="0.35">
      <c r="A10" t="s">
        <v>180</v>
      </c>
      <c r="B10" s="113">
        <v>0.56467709163570223</v>
      </c>
      <c r="C10" s="179">
        <v>0.51698091458201845</v>
      </c>
      <c r="D10" s="179">
        <v>0.42204926785248853</v>
      </c>
    </row>
    <row r="11" spans="1:4" x14ac:dyDescent="0.35">
      <c r="A11" t="s">
        <v>181</v>
      </c>
      <c r="B11" s="113">
        <v>0.88700000000000001</v>
      </c>
      <c r="C11" s="179">
        <v>0.89700000000000002</v>
      </c>
      <c r="D11" s="179">
        <v>0.872</v>
      </c>
    </row>
    <row r="12" spans="1:4" x14ac:dyDescent="0.35">
      <c r="A12" t="s">
        <v>196</v>
      </c>
      <c r="B12" s="113">
        <v>0.7199317310509088</v>
      </c>
      <c r="C12" s="179">
        <v>0.70982593942543859</v>
      </c>
      <c r="D12" s="179">
        <v>0.76994423019931102</v>
      </c>
    </row>
    <row r="13" spans="1:4" x14ac:dyDescent="0.35">
      <c r="A13" t="s">
        <v>182</v>
      </c>
      <c r="B13" s="113">
        <v>0.91282128850330069</v>
      </c>
      <c r="C13" s="179">
        <v>0.91877422838422562</v>
      </c>
      <c r="D13" s="179">
        <v>0.92886300960321433</v>
      </c>
    </row>
    <row r="14" spans="1:4" x14ac:dyDescent="0.35">
      <c r="A14" t="s">
        <v>183</v>
      </c>
      <c r="B14" s="113">
        <v>0.77939875574633477</v>
      </c>
      <c r="C14" s="179">
        <v>0.75970345818854201</v>
      </c>
      <c r="D14" s="179">
        <v>0.79499420654198083</v>
      </c>
    </row>
    <row r="15" spans="1:4" x14ac:dyDescent="0.35">
      <c r="A15" t="s">
        <v>184</v>
      </c>
      <c r="B15" s="113">
        <v>0.85508044180843135</v>
      </c>
      <c r="C15" s="179">
        <v>0.89608460833346959</v>
      </c>
      <c r="D15" s="179">
        <v>0.87943005588065715</v>
      </c>
    </row>
    <row r="16" spans="1:4" x14ac:dyDescent="0.35">
      <c r="A16" t="s">
        <v>185</v>
      </c>
      <c r="B16" s="113">
        <v>0.7963697789676657</v>
      </c>
      <c r="C16" s="179">
        <v>0.76271084613548223</v>
      </c>
      <c r="D16" s="179">
        <v>0.78850282285760054</v>
      </c>
    </row>
    <row r="17" spans="1:4" x14ac:dyDescent="0.35">
      <c r="A17" t="s">
        <v>186</v>
      </c>
      <c r="B17" s="113">
        <v>0.51133343754885097</v>
      </c>
      <c r="C17" s="179">
        <v>0.50409688346751103</v>
      </c>
      <c r="D17" s="179">
        <v>0.5837722354217576</v>
      </c>
    </row>
    <row r="18" spans="1:4" x14ac:dyDescent="0.35">
      <c r="A18" t="s">
        <v>187</v>
      </c>
      <c r="B18" s="113">
        <v>0.61044015029522269</v>
      </c>
      <c r="C18" s="179">
        <v>0.56181901577289439</v>
      </c>
      <c r="D18" s="179">
        <v>0.55455874866828603</v>
      </c>
    </row>
    <row r="19" spans="1:4" x14ac:dyDescent="0.35">
      <c r="A19" t="s">
        <v>188</v>
      </c>
      <c r="B19" s="113">
        <v>0.54962701810626891</v>
      </c>
      <c r="C19" s="179">
        <v>0.45369271565869679</v>
      </c>
      <c r="D19" s="179">
        <v>0.61556127328483556</v>
      </c>
    </row>
    <row r="20" spans="1:4" x14ac:dyDescent="0.35">
      <c r="A20" t="s">
        <v>189</v>
      </c>
      <c r="B20" s="113">
        <v>0.62818941022053632</v>
      </c>
      <c r="C20" s="179">
        <v>0.68283300539141134</v>
      </c>
      <c r="D20" s="179">
        <v>0.79250015276836427</v>
      </c>
    </row>
    <row r="21" spans="1:4" x14ac:dyDescent="0.35">
      <c r="A21" t="s">
        <v>190</v>
      </c>
      <c r="B21" s="113">
        <v>0.66065702704337836</v>
      </c>
      <c r="C21" s="179">
        <v>0.67732890552796876</v>
      </c>
      <c r="D21" s="179">
        <v>0.77727039100716755</v>
      </c>
    </row>
    <row r="22" spans="1:4" x14ac:dyDescent="0.35">
      <c r="A22" t="s">
        <v>191</v>
      </c>
      <c r="B22" s="113">
        <v>0.77332070958740284</v>
      </c>
      <c r="C22" s="179">
        <v>0.75606983273359962</v>
      </c>
      <c r="D22" s="179">
        <v>0.72305369634140204</v>
      </c>
    </row>
    <row r="23" spans="1:4" x14ac:dyDescent="0.35">
      <c r="A23" t="s">
        <v>192</v>
      </c>
      <c r="B23" s="113">
        <v>0.93382129540118763</v>
      </c>
      <c r="C23" s="179">
        <v>0.89200896769253291</v>
      </c>
      <c r="D23" s="179">
        <v>0.96445628163955566</v>
      </c>
    </row>
    <row r="24" spans="1:4" x14ac:dyDescent="0.35">
      <c r="A24" t="s">
        <v>193</v>
      </c>
      <c r="B24" s="113">
        <v>0.90169405699028682</v>
      </c>
      <c r="C24" s="179">
        <v>0.89302963074814423</v>
      </c>
      <c r="D24" s="179">
        <v>0.89601729867484625</v>
      </c>
    </row>
    <row r="25" spans="1:4" x14ac:dyDescent="0.35">
      <c r="A25" t="s">
        <v>194</v>
      </c>
      <c r="B25" s="113">
        <v>0.74865622809067522</v>
      </c>
      <c r="C25" s="179">
        <v>0.76621919346886636</v>
      </c>
      <c r="D25" s="179">
        <v>0.87314484509950752</v>
      </c>
    </row>
    <row r="26" spans="1:4" x14ac:dyDescent="0.35">
      <c r="A26" t="s">
        <v>195</v>
      </c>
      <c r="B26" s="113">
        <v>0.79018764423050447</v>
      </c>
      <c r="C26" s="179">
        <v>0.7336004102125373</v>
      </c>
      <c r="D26" s="179">
        <v>0.80142295546086872</v>
      </c>
    </row>
    <row r="28" spans="1:4" x14ac:dyDescent="0.35">
      <c r="A28" t="s">
        <v>224</v>
      </c>
      <c r="B28" s="145">
        <f>MAX($C$4:$D$26)</f>
        <v>0.99471394817121706</v>
      </c>
    </row>
    <row r="29" spans="1:4" x14ac:dyDescent="0.35">
      <c r="A29" t="s">
        <v>226</v>
      </c>
      <c r="B29" s="145">
        <f>MIN($C$4:$D$26)</f>
        <v>0.42204926785248853</v>
      </c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  <col min="8" max="8" width="28.7265625" customWidth="1"/>
  </cols>
  <sheetData>
    <row r="1" spans="1:4" x14ac:dyDescent="0.35">
      <c r="A1" s="1" t="s">
        <v>100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65">
        <v>527.67656237075005</v>
      </c>
      <c r="C4" s="65">
        <v>560.13178575023153</v>
      </c>
      <c r="D4" s="65">
        <v>698.20789501011984</v>
      </c>
    </row>
    <row r="5" spans="1:4" x14ac:dyDescent="0.35">
      <c r="A5" t="s">
        <v>175</v>
      </c>
      <c r="B5" s="65">
        <v>413.67480309395302</v>
      </c>
      <c r="C5" s="65">
        <v>476.24236494441806</v>
      </c>
      <c r="D5" s="65">
        <v>556.67084614258761</v>
      </c>
    </row>
    <row r="6" spans="1:4" x14ac:dyDescent="0.35">
      <c r="A6" t="s">
        <v>176</v>
      </c>
      <c r="B6" s="65">
        <v>293.533278710442</v>
      </c>
      <c r="C6" s="65">
        <v>338.22793877499998</v>
      </c>
      <c r="D6" s="65">
        <v>339.74737301096116</v>
      </c>
    </row>
    <row r="7" spans="1:4" x14ac:dyDescent="0.35">
      <c r="A7" t="s">
        <v>177</v>
      </c>
      <c r="B7" s="65">
        <v>339.65369692486598</v>
      </c>
      <c r="C7" s="65">
        <v>398.96741677862099</v>
      </c>
      <c r="D7" s="65">
        <v>462.10661397132071</v>
      </c>
    </row>
    <row r="8" spans="1:4" x14ac:dyDescent="0.35">
      <c r="A8" t="s">
        <v>178</v>
      </c>
      <c r="B8" s="65">
        <v>307.73988800937599</v>
      </c>
      <c r="C8" s="65">
        <v>381.71310139657857</v>
      </c>
      <c r="D8" s="65">
        <v>391.38915051176309</v>
      </c>
    </row>
    <row r="9" spans="1:4" x14ac:dyDescent="0.35">
      <c r="A9" t="s">
        <v>179</v>
      </c>
      <c r="B9" s="65">
        <v>552.911498573068</v>
      </c>
      <c r="C9" s="65">
        <v>657.27379662216424</v>
      </c>
      <c r="D9" s="65">
        <v>691.55427861178543</v>
      </c>
    </row>
    <row r="10" spans="1:4" x14ac:dyDescent="0.35">
      <c r="A10" t="s">
        <v>180</v>
      </c>
      <c r="B10" s="65">
        <v>263.86448331686199</v>
      </c>
      <c r="C10" s="65">
        <v>299.33848572167182</v>
      </c>
      <c r="D10" s="65">
        <v>319.88122383772418</v>
      </c>
    </row>
    <row r="11" spans="1:4" x14ac:dyDescent="0.35">
      <c r="A11" t="s">
        <v>181</v>
      </c>
      <c r="B11" s="65">
        <v>476.05386556150899</v>
      </c>
      <c r="C11" s="65">
        <v>521.06759737624088</v>
      </c>
      <c r="D11" s="65">
        <v>621.35892869952795</v>
      </c>
    </row>
    <row r="12" spans="1:4" x14ac:dyDescent="0.35">
      <c r="A12" t="s">
        <v>196</v>
      </c>
      <c r="B12" s="65">
        <v>338.16915591607398</v>
      </c>
      <c r="C12" s="65">
        <v>350.76787688062319</v>
      </c>
      <c r="D12" s="65">
        <v>457.93638827252977</v>
      </c>
    </row>
    <row r="13" spans="1:4" x14ac:dyDescent="0.35">
      <c r="A13" t="s">
        <v>182</v>
      </c>
      <c r="B13" s="65">
        <v>339.94775446305198</v>
      </c>
      <c r="C13" s="65">
        <v>374.40262525088031</v>
      </c>
      <c r="D13" s="65">
        <v>436.15208964791668</v>
      </c>
    </row>
    <row r="14" spans="1:4" x14ac:dyDescent="0.35">
      <c r="A14" t="s">
        <v>183</v>
      </c>
      <c r="B14" s="65">
        <v>428.13489916383901</v>
      </c>
      <c r="C14" s="65">
        <v>441.29195614714314</v>
      </c>
      <c r="D14" s="65">
        <v>458.64851338898944</v>
      </c>
    </row>
    <row r="15" spans="1:4" x14ac:dyDescent="0.35">
      <c r="A15" t="s">
        <v>184</v>
      </c>
      <c r="B15" s="65">
        <v>283.39465800260302</v>
      </c>
      <c r="C15" s="65">
        <v>283.65589905337669</v>
      </c>
      <c r="D15" s="65">
        <v>316.189077226905</v>
      </c>
    </row>
    <row r="16" spans="1:4" x14ac:dyDescent="0.35">
      <c r="A16" t="s">
        <v>185</v>
      </c>
      <c r="B16" s="65">
        <v>329.47364964533199</v>
      </c>
      <c r="C16" s="65">
        <v>367.84866995367952</v>
      </c>
      <c r="D16" s="65">
        <v>423.98187537570055</v>
      </c>
    </row>
    <row r="17" spans="1:4" x14ac:dyDescent="0.35">
      <c r="A17" t="s">
        <v>186</v>
      </c>
      <c r="B17" s="65">
        <v>416.99066238700499</v>
      </c>
      <c r="C17" s="65">
        <v>480.06445549286514</v>
      </c>
      <c r="D17" s="65">
        <v>558.05816204084442</v>
      </c>
    </row>
    <row r="18" spans="1:4" x14ac:dyDescent="0.35">
      <c r="A18" t="s">
        <v>187</v>
      </c>
      <c r="B18" s="65">
        <v>511.33165089332101</v>
      </c>
      <c r="C18" s="65">
        <v>566.30595278695637</v>
      </c>
      <c r="D18" s="65">
        <v>575.39244628391714</v>
      </c>
    </row>
    <row r="19" spans="1:4" x14ac:dyDescent="0.35">
      <c r="A19" t="s">
        <v>188</v>
      </c>
      <c r="B19" s="65">
        <v>436.76831744303598</v>
      </c>
      <c r="C19" s="65">
        <v>501.4831239724524</v>
      </c>
      <c r="D19" s="65">
        <v>535.24882391662902</v>
      </c>
    </row>
    <row r="20" spans="1:4" x14ac:dyDescent="0.35">
      <c r="A20" t="s">
        <v>189</v>
      </c>
      <c r="B20" s="65">
        <v>308.23169624665599</v>
      </c>
      <c r="C20" s="65">
        <v>338.18368665543738</v>
      </c>
      <c r="D20" s="65">
        <v>380.22009741223314</v>
      </c>
    </row>
    <row r="21" spans="1:4" x14ac:dyDescent="0.35">
      <c r="A21" t="s">
        <v>190</v>
      </c>
      <c r="B21" s="65">
        <v>570.89366230952601</v>
      </c>
      <c r="C21" s="65">
        <v>589.83234029039625</v>
      </c>
      <c r="D21" s="65">
        <v>710.77004972551151</v>
      </c>
    </row>
    <row r="22" spans="1:4" x14ac:dyDescent="0.35">
      <c r="A22" t="s">
        <v>191</v>
      </c>
      <c r="B22" s="65">
        <v>189.30215863422001</v>
      </c>
      <c r="C22" s="65">
        <v>262.71590830922588</v>
      </c>
      <c r="D22" s="65">
        <v>324.34256302172986</v>
      </c>
    </row>
    <row r="23" spans="1:4" x14ac:dyDescent="0.35">
      <c r="A23" t="s">
        <v>192</v>
      </c>
      <c r="B23" s="65">
        <v>312.24611984866101</v>
      </c>
      <c r="C23" s="65">
        <v>352.82438281283038</v>
      </c>
      <c r="D23" s="65">
        <v>438.70929300164329</v>
      </c>
    </row>
    <row r="24" spans="1:4" x14ac:dyDescent="0.35">
      <c r="A24" t="s">
        <v>193</v>
      </c>
      <c r="B24" s="65">
        <v>181.62016904993101</v>
      </c>
      <c r="C24" s="65">
        <v>186.11583010172677</v>
      </c>
      <c r="D24" s="65">
        <v>204.40830808292282</v>
      </c>
    </row>
    <row r="25" spans="1:4" x14ac:dyDescent="0.35">
      <c r="A25" t="s">
        <v>194</v>
      </c>
      <c r="B25" s="65">
        <v>571.70067947907</v>
      </c>
      <c r="C25" s="65">
        <v>635.16016026952229</v>
      </c>
      <c r="D25" s="65">
        <v>675.89379802216649</v>
      </c>
    </row>
    <row r="26" spans="1:4" x14ac:dyDescent="0.35">
      <c r="A26" t="s">
        <v>195</v>
      </c>
      <c r="B26" s="65">
        <v>343.04396449870001</v>
      </c>
      <c r="C26" s="65">
        <v>419.35894403987101</v>
      </c>
      <c r="D26" s="65">
        <v>430.52367289543395</v>
      </c>
    </row>
    <row r="28" spans="1:4" x14ac:dyDescent="0.35">
      <c r="A28" t="s">
        <v>224</v>
      </c>
      <c r="B28" s="105">
        <f>MAX($C$4:$D$26)</f>
        <v>710.77004972551151</v>
      </c>
    </row>
    <row r="29" spans="1:4" x14ac:dyDescent="0.35">
      <c r="A29" t="s">
        <v>226</v>
      </c>
      <c r="B29" s="105">
        <f>MIN($C$4:$D$26)</f>
        <v>186.11583010172677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102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6">
        <v>0.56999999999999995</v>
      </c>
      <c r="C4" s="16">
        <v>0.59</v>
      </c>
      <c r="D4" s="16">
        <v>0.56000000000000005</v>
      </c>
    </row>
    <row r="5" spans="1:4" x14ac:dyDescent="0.35">
      <c r="A5" t="s">
        <v>175</v>
      </c>
      <c r="B5" s="16">
        <v>0.41</v>
      </c>
      <c r="C5" s="16">
        <v>0.41</v>
      </c>
      <c r="D5" s="16">
        <v>0.4</v>
      </c>
    </row>
    <row r="6" spans="1:4" x14ac:dyDescent="0.35">
      <c r="A6" t="s">
        <v>176</v>
      </c>
      <c r="B6" s="16">
        <v>0.33</v>
      </c>
      <c r="C6" s="16">
        <v>0.33</v>
      </c>
      <c r="D6" s="16">
        <v>0.34</v>
      </c>
    </row>
    <row r="7" spans="1:4" x14ac:dyDescent="0.35">
      <c r="A7" t="s">
        <v>177</v>
      </c>
      <c r="B7" s="16">
        <v>0.28999999999999998</v>
      </c>
      <c r="C7" s="16">
        <v>0.3</v>
      </c>
      <c r="D7" s="16">
        <v>0.31</v>
      </c>
    </row>
    <row r="8" spans="1:4" x14ac:dyDescent="0.35">
      <c r="A8" t="s">
        <v>178</v>
      </c>
      <c r="B8" s="16">
        <v>0</v>
      </c>
      <c r="C8" s="16">
        <v>0.2</v>
      </c>
      <c r="D8" s="16">
        <v>0</v>
      </c>
    </row>
    <row r="9" spans="1:4" x14ac:dyDescent="0.35">
      <c r="A9" t="s">
        <v>179</v>
      </c>
      <c r="B9" s="16">
        <v>0.27</v>
      </c>
      <c r="C9" s="16">
        <v>0.28000000000000003</v>
      </c>
      <c r="D9" s="16">
        <v>0.31</v>
      </c>
    </row>
    <row r="10" spans="1:4" x14ac:dyDescent="0.35">
      <c r="A10" t="s">
        <v>180</v>
      </c>
      <c r="B10" s="16">
        <v>0.26</v>
      </c>
      <c r="C10" s="16">
        <v>0.26</v>
      </c>
      <c r="D10" s="16">
        <v>0.28000000000000003</v>
      </c>
    </row>
    <row r="11" spans="1:4" x14ac:dyDescent="0.35">
      <c r="A11" t="s">
        <v>181</v>
      </c>
      <c r="B11" s="16">
        <v>1</v>
      </c>
      <c r="C11" s="16">
        <v>1</v>
      </c>
      <c r="D11" s="16">
        <v>1</v>
      </c>
    </row>
    <row r="12" spans="1:4" x14ac:dyDescent="0.35">
      <c r="A12" t="s">
        <v>196</v>
      </c>
      <c r="B12" s="16">
        <v>0.23</v>
      </c>
      <c r="C12" s="16">
        <v>0.24</v>
      </c>
      <c r="D12" s="16">
        <v>0.25</v>
      </c>
    </row>
    <row r="13" spans="1:4" x14ac:dyDescent="0.35">
      <c r="A13" t="s">
        <v>182</v>
      </c>
      <c r="B13" s="16">
        <v>0.21</v>
      </c>
      <c r="C13" s="16">
        <v>0.11</v>
      </c>
      <c r="D13" s="16">
        <v>0.21</v>
      </c>
    </row>
    <row r="14" spans="1:4" x14ac:dyDescent="0.35">
      <c r="A14" t="s">
        <v>183</v>
      </c>
      <c r="B14" s="16">
        <v>0.25</v>
      </c>
      <c r="C14" s="16">
        <v>0.26</v>
      </c>
      <c r="D14" s="16">
        <v>0.26</v>
      </c>
    </row>
    <row r="15" spans="1:4" x14ac:dyDescent="0.35">
      <c r="A15" t="s">
        <v>184</v>
      </c>
      <c r="B15" s="16">
        <v>0.43</v>
      </c>
      <c r="C15" s="16">
        <v>0.46</v>
      </c>
      <c r="D15" s="16">
        <v>0.46</v>
      </c>
    </row>
    <row r="16" spans="1:4" x14ac:dyDescent="0.35">
      <c r="A16" t="s">
        <v>185</v>
      </c>
      <c r="B16" s="16">
        <v>0.27</v>
      </c>
      <c r="C16" s="16">
        <v>0.27</v>
      </c>
      <c r="D16" s="16">
        <v>0.26</v>
      </c>
    </row>
    <row r="17" spans="1:4" x14ac:dyDescent="0.35">
      <c r="A17" t="s">
        <v>186</v>
      </c>
      <c r="B17" s="16" t="s">
        <v>200</v>
      </c>
      <c r="C17" s="16" t="s">
        <v>200</v>
      </c>
      <c r="D17" s="16" t="s">
        <v>200</v>
      </c>
    </row>
    <row r="18" spans="1:4" x14ac:dyDescent="0.35">
      <c r="A18" t="s">
        <v>187</v>
      </c>
      <c r="B18" s="16">
        <v>0.21</v>
      </c>
      <c r="C18" s="16">
        <v>0.21</v>
      </c>
      <c r="D18" s="16">
        <v>0.21</v>
      </c>
    </row>
    <row r="19" spans="1:4" x14ac:dyDescent="0.35">
      <c r="A19" t="s">
        <v>188</v>
      </c>
      <c r="B19" s="16">
        <v>0.21</v>
      </c>
      <c r="C19" s="16">
        <v>0.21</v>
      </c>
      <c r="D19" s="16">
        <v>0.21</v>
      </c>
    </row>
    <row r="20" spans="1:4" x14ac:dyDescent="0.35">
      <c r="A20" t="s">
        <v>189</v>
      </c>
      <c r="B20" s="16">
        <v>0.03</v>
      </c>
      <c r="C20" s="16">
        <v>0.24</v>
      </c>
      <c r="D20" s="16">
        <v>0.24</v>
      </c>
    </row>
    <row r="21" spans="1:4" x14ac:dyDescent="0.35">
      <c r="A21" t="s">
        <v>190</v>
      </c>
      <c r="B21" s="16">
        <v>0.01</v>
      </c>
      <c r="C21" s="16">
        <v>0.12</v>
      </c>
      <c r="D21" s="16">
        <v>0.01</v>
      </c>
    </row>
    <row r="22" spans="1:4" x14ac:dyDescent="0.35">
      <c r="A22" t="s">
        <v>191</v>
      </c>
      <c r="B22" s="16">
        <v>0.21</v>
      </c>
      <c r="C22" s="16">
        <v>0.12</v>
      </c>
      <c r="D22" s="16">
        <v>0.02</v>
      </c>
    </row>
    <row r="23" spans="1:4" x14ac:dyDescent="0.35">
      <c r="A23" t="s">
        <v>192</v>
      </c>
      <c r="B23" s="16">
        <v>0.22</v>
      </c>
      <c r="C23" s="16">
        <v>0.24</v>
      </c>
      <c r="D23" s="16">
        <v>0.24</v>
      </c>
    </row>
    <row r="24" spans="1:4" x14ac:dyDescent="0.35">
      <c r="A24" t="s">
        <v>193</v>
      </c>
      <c r="B24" s="16">
        <v>0.28000000000000003</v>
      </c>
      <c r="C24" s="16">
        <v>0.28999999999999998</v>
      </c>
      <c r="D24" s="16">
        <v>0.1</v>
      </c>
    </row>
    <row r="25" spans="1:4" x14ac:dyDescent="0.35">
      <c r="A25" t="s">
        <v>194</v>
      </c>
      <c r="B25" s="16">
        <v>0.25</v>
      </c>
      <c r="C25" s="16">
        <v>0.26</v>
      </c>
      <c r="D25" s="16">
        <v>0.27</v>
      </c>
    </row>
    <row r="26" spans="1:4" x14ac:dyDescent="0.35">
      <c r="A26" t="s">
        <v>195</v>
      </c>
      <c r="B26" s="16">
        <v>0</v>
      </c>
      <c r="C26" s="16">
        <v>0.2</v>
      </c>
      <c r="D26" s="16">
        <v>0</v>
      </c>
    </row>
    <row r="28" spans="1:4" x14ac:dyDescent="0.35">
      <c r="A28" t="s">
        <v>224</v>
      </c>
      <c r="B28" s="105">
        <f>MAX($C$4:$D$26)</f>
        <v>1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7030A0"/>
  </sheetPr>
  <dimension ref="A1:M34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  <col min="7" max="7" width="33.7265625" bestFit="1" customWidth="1"/>
  </cols>
  <sheetData>
    <row r="1" spans="1:13" x14ac:dyDescent="0.35">
      <c r="A1" s="1" t="s">
        <v>106</v>
      </c>
    </row>
    <row r="3" spans="1:13" x14ac:dyDescent="0.35">
      <c r="A3" s="90" t="s">
        <v>173</v>
      </c>
      <c r="B3" s="90" t="s">
        <v>238</v>
      </c>
      <c r="C3" s="90" t="s">
        <v>239</v>
      </c>
      <c r="D3" s="90" t="s">
        <v>240</v>
      </c>
      <c r="H3" s="146"/>
      <c r="I3" s="146"/>
      <c r="J3" s="146"/>
      <c r="K3" s="146"/>
      <c r="L3" s="146"/>
      <c r="M3" s="146"/>
    </row>
    <row r="4" spans="1:13" x14ac:dyDescent="0.35">
      <c r="A4" t="s">
        <v>174</v>
      </c>
      <c r="B4" s="113">
        <v>0.27400000000000002</v>
      </c>
      <c r="C4" s="113">
        <v>0.29399999999999998</v>
      </c>
      <c r="D4" s="113">
        <v>0.29399999999999998</v>
      </c>
      <c r="H4" s="146"/>
      <c r="I4" s="146"/>
      <c r="J4" s="146"/>
      <c r="K4" s="146"/>
      <c r="L4" s="146"/>
      <c r="M4" s="146"/>
    </row>
    <row r="5" spans="1:13" x14ac:dyDescent="0.35">
      <c r="A5" t="s">
        <v>194</v>
      </c>
      <c r="B5" s="113">
        <v>0.29399999999999998</v>
      </c>
      <c r="C5" s="113">
        <v>0.30199999999999999</v>
      </c>
      <c r="D5" s="113">
        <v>0.28999999999999998</v>
      </c>
      <c r="H5" s="146"/>
      <c r="I5" s="146"/>
      <c r="J5" s="146"/>
      <c r="K5" s="146"/>
      <c r="L5" s="146"/>
      <c r="M5" s="146"/>
    </row>
    <row r="6" spans="1:13" x14ac:dyDescent="0.35">
      <c r="A6" t="s">
        <v>182</v>
      </c>
      <c r="B6" s="113">
        <v>0.26700000000000002</v>
      </c>
      <c r="C6" s="113">
        <v>0.28299999999999997</v>
      </c>
      <c r="D6" s="113">
        <v>0.28699999999999998</v>
      </c>
      <c r="H6" s="146"/>
      <c r="I6" s="146"/>
      <c r="J6" s="146"/>
      <c r="K6" s="146"/>
      <c r="L6" s="146"/>
      <c r="M6" s="146"/>
    </row>
    <row r="7" spans="1:13" x14ac:dyDescent="0.35">
      <c r="A7" t="s">
        <v>181</v>
      </c>
      <c r="B7" s="113">
        <v>0.27800000000000002</v>
      </c>
      <c r="C7" s="113">
        <v>0.28799999999999998</v>
      </c>
      <c r="D7" s="113">
        <v>0.28499999999999998</v>
      </c>
      <c r="H7" s="146"/>
      <c r="I7" s="146"/>
      <c r="J7" s="146"/>
      <c r="K7" s="146"/>
      <c r="L7" s="146"/>
      <c r="M7" s="146"/>
    </row>
    <row r="8" spans="1:13" x14ac:dyDescent="0.35">
      <c r="A8" t="s">
        <v>186</v>
      </c>
      <c r="B8" s="113">
        <v>0.27300000000000002</v>
      </c>
      <c r="C8" s="113">
        <v>0.27800000000000002</v>
      </c>
      <c r="D8" s="113">
        <v>0.26500000000000001</v>
      </c>
      <c r="H8" s="146"/>
      <c r="I8" s="146"/>
      <c r="J8" s="146"/>
      <c r="K8" s="146"/>
      <c r="L8" s="146"/>
      <c r="M8" s="146"/>
    </row>
    <row r="9" spans="1:13" x14ac:dyDescent="0.35">
      <c r="A9" t="s">
        <v>179</v>
      </c>
      <c r="B9" s="113">
        <v>0.27300000000000002</v>
      </c>
      <c r="C9" s="113">
        <v>0.27200000000000002</v>
      </c>
      <c r="D9" s="113">
        <v>0.26300000000000001</v>
      </c>
      <c r="H9" s="146"/>
      <c r="I9" s="146"/>
      <c r="J9" s="146"/>
      <c r="K9" s="146"/>
      <c r="L9" s="146"/>
      <c r="M9" s="146"/>
    </row>
    <row r="10" spans="1:13" x14ac:dyDescent="0.35">
      <c r="A10" t="s">
        <v>177</v>
      </c>
      <c r="B10" s="113">
        <v>0.247</v>
      </c>
      <c r="C10" s="113">
        <v>0.255</v>
      </c>
      <c r="D10" s="113">
        <v>0.251</v>
      </c>
      <c r="H10" s="146"/>
      <c r="I10" s="146"/>
      <c r="J10" s="146"/>
      <c r="K10" s="146"/>
      <c r="L10" s="146"/>
      <c r="M10" s="146"/>
    </row>
    <row r="11" spans="1:13" x14ac:dyDescent="0.35">
      <c r="A11" t="s">
        <v>191</v>
      </c>
      <c r="B11" s="113">
        <v>0.25</v>
      </c>
      <c r="C11" s="113">
        <v>0.254</v>
      </c>
      <c r="D11" s="113">
        <v>0.246</v>
      </c>
      <c r="H11" s="146"/>
      <c r="I11" s="146"/>
      <c r="J11" s="146"/>
      <c r="K11" s="146"/>
      <c r="L11" s="146"/>
      <c r="M11" s="146"/>
    </row>
    <row r="12" spans="1:13" x14ac:dyDescent="0.35">
      <c r="A12" t="s">
        <v>175</v>
      </c>
      <c r="B12" s="113">
        <v>0.24099999999999999</v>
      </c>
      <c r="C12" s="113">
        <v>0.23899999999999999</v>
      </c>
      <c r="D12" s="113">
        <v>0.23599999999999999</v>
      </c>
      <c r="H12" s="146"/>
      <c r="I12" s="146"/>
      <c r="J12" s="146"/>
      <c r="K12" s="146"/>
      <c r="L12" s="146"/>
      <c r="M12" s="146"/>
    </row>
    <row r="13" spans="1:13" x14ac:dyDescent="0.35">
      <c r="A13" t="s">
        <v>178</v>
      </c>
      <c r="B13" s="113">
        <v>0.214</v>
      </c>
      <c r="C13" s="113">
        <v>0.22500000000000001</v>
      </c>
      <c r="D13" s="113">
        <v>0.223</v>
      </c>
      <c r="H13" s="146"/>
      <c r="I13" s="146"/>
      <c r="J13" s="146"/>
      <c r="K13" s="146"/>
      <c r="L13" s="146"/>
      <c r="M13" s="146"/>
    </row>
    <row r="14" spans="1:13" x14ac:dyDescent="0.35">
      <c r="A14" t="s">
        <v>196</v>
      </c>
      <c r="B14" s="113">
        <v>0.20499999999999999</v>
      </c>
      <c r="C14" s="113">
        <v>0.20899999999999999</v>
      </c>
      <c r="D14" s="113">
        <v>0.20499999999999999</v>
      </c>
      <c r="H14" s="146"/>
      <c r="I14" s="146"/>
      <c r="J14" s="146"/>
      <c r="K14" s="146"/>
      <c r="L14" s="146"/>
      <c r="M14" s="146"/>
    </row>
    <row r="15" spans="1:13" x14ac:dyDescent="0.35">
      <c r="A15" t="s">
        <v>188</v>
      </c>
      <c r="B15" s="113">
        <v>0.19700000000000001</v>
      </c>
      <c r="C15" s="113">
        <v>0.20699999999999999</v>
      </c>
      <c r="D15" s="113">
        <v>0.20200000000000001</v>
      </c>
      <c r="H15" s="146"/>
      <c r="I15" s="146"/>
      <c r="J15" s="146"/>
      <c r="K15" s="146"/>
      <c r="L15" s="146"/>
      <c r="M15" s="146"/>
    </row>
    <row r="16" spans="1:13" x14ac:dyDescent="0.35">
      <c r="A16" t="s">
        <v>185</v>
      </c>
      <c r="B16" s="113">
        <v>0.19700000000000001</v>
      </c>
      <c r="C16" s="113">
        <v>0.20799999999999999</v>
      </c>
      <c r="D16" s="113">
        <v>0.20100000000000001</v>
      </c>
      <c r="H16" s="146"/>
      <c r="I16" s="146"/>
      <c r="J16" s="146"/>
      <c r="K16" s="146"/>
      <c r="L16" s="146"/>
      <c r="M16" s="146"/>
    </row>
    <row r="17" spans="1:13" x14ac:dyDescent="0.35">
      <c r="A17" t="s">
        <v>176</v>
      </c>
      <c r="B17" s="113">
        <v>0.191</v>
      </c>
      <c r="C17" s="113">
        <v>0.21</v>
      </c>
      <c r="D17" s="113">
        <v>0.19500000000000001</v>
      </c>
      <c r="H17" s="146"/>
      <c r="I17" s="146"/>
      <c r="J17" s="146"/>
      <c r="K17" s="146"/>
      <c r="L17" s="146"/>
      <c r="M17" s="146"/>
    </row>
    <row r="18" spans="1:13" x14ac:dyDescent="0.35">
      <c r="A18" t="s">
        <v>193</v>
      </c>
      <c r="B18" s="113">
        <v>0.192</v>
      </c>
      <c r="C18" s="113">
        <v>0.19500000000000001</v>
      </c>
      <c r="D18" s="113">
        <v>0.19</v>
      </c>
      <c r="H18" s="146"/>
      <c r="I18" s="146"/>
      <c r="J18" s="146"/>
      <c r="K18" s="146"/>
      <c r="L18" s="146"/>
      <c r="M18" s="146"/>
    </row>
    <row r="19" spans="1:13" x14ac:dyDescent="0.35">
      <c r="A19" t="s">
        <v>184</v>
      </c>
      <c r="B19" s="113">
        <v>0.17599999999999999</v>
      </c>
      <c r="C19" s="113">
        <v>0.188</v>
      </c>
      <c r="D19" s="113">
        <v>0.185</v>
      </c>
      <c r="H19" s="146"/>
      <c r="I19" s="146"/>
      <c r="J19" s="146"/>
      <c r="K19" s="146"/>
      <c r="L19" s="146"/>
      <c r="M19" s="146"/>
    </row>
    <row r="20" spans="1:13" x14ac:dyDescent="0.35">
      <c r="A20" t="s">
        <v>189</v>
      </c>
      <c r="B20" s="113">
        <v>0.158</v>
      </c>
      <c r="C20" s="113">
        <v>0.16900000000000001</v>
      </c>
      <c r="D20" s="113">
        <v>0.16300000000000001</v>
      </c>
      <c r="H20" s="146"/>
      <c r="I20" s="146"/>
      <c r="J20" s="146"/>
      <c r="K20" s="146"/>
      <c r="L20" s="146"/>
      <c r="M20" s="146"/>
    </row>
    <row r="21" spans="1:13" x14ac:dyDescent="0.35">
      <c r="A21" t="s">
        <v>180</v>
      </c>
      <c r="B21" s="113">
        <v>0.15</v>
      </c>
      <c r="C21" s="113">
        <v>0.14899999999999999</v>
      </c>
      <c r="D21" s="113">
        <v>0.151</v>
      </c>
      <c r="H21" s="146"/>
      <c r="I21" s="146"/>
      <c r="J21" s="146"/>
      <c r="K21" s="146"/>
      <c r="L21" s="146"/>
      <c r="M21" s="146"/>
    </row>
    <row r="22" spans="1:13" x14ac:dyDescent="0.35">
      <c r="A22" t="s">
        <v>187</v>
      </c>
      <c r="B22" s="113">
        <v>0.151</v>
      </c>
      <c r="C22" s="113">
        <v>0.152</v>
      </c>
      <c r="D22" s="113">
        <v>0.13600000000000001</v>
      </c>
      <c r="H22" s="146"/>
      <c r="I22" s="146"/>
      <c r="J22" s="146"/>
      <c r="K22" s="146"/>
      <c r="L22" s="146"/>
      <c r="M22" s="146"/>
    </row>
    <row r="23" spans="1:13" x14ac:dyDescent="0.35">
      <c r="A23" t="s">
        <v>195</v>
      </c>
      <c r="B23" s="113">
        <v>0.14299999999999999</v>
      </c>
      <c r="C23" s="113">
        <v>0.14499999999999999</v>
      </c>
      <c r="D23" s="113">
        <v>0.13400000000000001</v>
      </c>
      <c r="H23" s="146"/>
      <c r="I23" s="146"/>
      <c r="J23" s="146"/>
      <c r="K23" s="146"/>
      <c r="L23" s="146"/>
      <c r="M23" s="146"/>
    </row>
    <row r="24" spans="1:13" x14ac:dyDescent="0.35">
      <c r="A24" t="s">
        <v>183</v>
      </c>
      <c r="B24" s="113">
        <v>0.13300000000000001</v>
      </c>
      <c r="C24" s="113">
        <v>0.13200000000000001</v>
      </c>
      <c r="D24" s="113">
        <v>0.13</v>
      </c>
      <c r="H24" s="146"/>
      <c r="I24" s="146"/>
      <c r="J24" s="146"/>
      <c r="K24" s="146"/>
      <c r="L24" s="146"/>
      <c r="M24" s="146"/>
    </row>
    <row r="25" spans="1:13" x14ac:dyDescent="0.35">
      <c r="A25" t="s">
        <v>192</v>
      </c>
      <c r="B25" s="113">
        <v>0.13400000000000001</v>
      </c>
      <c r="C25" s="113">
        <v>0.13</v>
      </c>
      <c r="D25" s="113">
        <v>0.127</v>
      </c>
      <c r="H25" s="146"/>
      <c r="I25" s="146"/>
      <c r="J25" s="146"/>
      <c r="K25" s="146"/>
      <c r="L25" s="146"/>
      <c r="M25" s="146"/>
    </row>
    <row r="26" spans="1:13" x14ac:dyDescent="0.35">
      <c r="A26" t="s">
        <v>190</v>
      </c>
      <c r="B26" s="113">
        <v>0.127</v>
      </c>
      <c r="C26" s="113">
        <v>0.127</v>
      </c>
      <c r="D26" s="113">
        <v>0.104</v>
      </c>
      <c r="H26" s="146"/>
      <c r="I26" s="146"/>
      <c r="J26" s="146"/>
      <c r="K26" s="146"/>
      <c r="L26" s="146"/>
      <c r="M26" s="146"/>
    </row>
    <row r="27" spans="1:13" x14ac:dyDescent="0.35">
      <c r="H27" s="146"/>
      <c r="I27" s="146"/>
      <c r="J27" s="146"/>
      <c r="K27" s="146"/>
      <c r="L27" s="146"/>
      <c r="M27" s="146"/>
    </row>
    <row r="28" spans="1:13" x14ac:dyDescent="0.35">
      <c r="A28" t="s">
        <v>224</v>
      </c>
      <c r="B28" s="105">
        <f>MAX($C$4:$D$26)</f>
        <v>0.30199999999999999</v>
      </c>
      <c r="H28" s="146"/>
      <c r="I28" s="146"/>
      <c r="J28" s="146"/>
      <c r="K28" s="146"/>
      <c r="L28" s="146"/>
      <c r="M28" s="146"/>
    </row>
    <row r="29" spans="1:13" x14ac:dyDescent="0.35">
      <c r="A29" t="s">
        <v>226</v>
      </c>
      <c r="B29" s="105">
        <f>MIN($C$4:$D$26)</f>
        <v>0.104</v>
      </c>
      <c r="H29" s="146"/>
      <c r="I29" s="146"/>
      <c r="J29" s="146"/>
      <c r="K29" s="146"/>
      <c r="L29" s="146"/>
      <c r="M29" s="146"/>
    </row>
    <row r="30" spans="1:13" x14ac:dyDescent="0.35">
      <c r="A30">
        <f>VLOOKUP($A$1,Estructura!$B:$H,7,FALSE)</f>
        <v>0</v>
      </c>
      <c r="H30" s="146"/>
      <c r="I30" s="146"/>
      <c r="J30" s="146"/>
      <c r="K30" s="146"/>
      <c r="L30" s="146"/>
      <c r="M30" s="146"/>
    </row>
    <row r="31" spans="1:13" x14ac:dyDescent="0.35">
      <c r="H31" s="146"/>
      <c r="I31" s="146"/>
      <c r="J31" s="146"/>
      <c r="K31" s="146"/>
      <c r="L31" s="146"/>
      <c r="M31" s="146"/>
    </row>
    <row r="32" spans="1:13" x14ac:dyDescent="0.35">
      <c r="H32" s="146"/>
      <c r="I32" s="146"/>
      <c r="J32" s="146"/>
      <c r="K32" s="146"/>
      <c r="L32" s="146"/>
      <c r="M32" s="146"/>
    </row>
    <row r="33" spans="8:13" x14ac:dyDescent="0.35">
      <c r="H33" s="146"/>
      <c r="I33" s="146"/>
      <c r="J33" s="146"/>
      <c r="K33" s="146"/>
      <c r="L33" s="146"/>
      <c r="M33" s="146"/>
    </row>
    <row r="34" spans="8:13" x14ac:dyDescent="0.35">
      <c r="H34" s="146"/>
      <c r="I34" s="146"/>
      <c r="J34" s="146"/>
      <c r="K34" s="146"/>
      <c r="L34" s="146"/>
      <c r="M34" s="146"/>
    </row>
  </sheetData>
  <pageMargins left="0.7" right="0.7" top="0.75" bottom="0.75" header="0.3" footer="0.3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7030A0"/>
  </sheetPr>
  <dimension ref="A1:I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9" x14ac:dyDescent="0.35">
      <c r="A1" s="1" t="s">
        <v>108</v>
      </c>
    </row>
    <row r="3" spans="1:9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9" x14ac:dyDescent="0.35">
      <c r="A4" t="s">
        <v>174</v>
      </c>
      <c r="B4" s="113">
        <v>0.99615046352626602</v>
      </c>
      <c r="C4" s="113">
        <v>0.99915556341299605</v>
      </c>
      <c r="D4" s="113">
        <v>0.99406024365293311</v>
      </c>
      <c r="G4" s="179"/>
      <c r="H4" s="179"/>
      <c r="I4" s="179"/>
    </row>
    <row r="5" spans="1:9" x14ac:dyDescent="0.35">
      <c r="A5" t="s">
        <v>175</v>
      </c>
      <c r="B5" s="113">
        <v>0.993468490487874</v>
      </c>
      <c r="C5" s="113">
        <v>0.99397367032725303</v>
      </c>
      <c r="D5" s="113">
        <v>0.99998031870885695</v>
      </c>
      <c r="G5" s="179"/>
      <c r="H5" s="179"/>
      <c r="I5" s="179"/>
    </row>
    <row r="6" spans="1:9" x14ac:dyDescent="0.35">
      <c r="A6" t="s">
        <v>176</v>
      </c>
      <c r="B6" s="113">
        <v>0.99908667576826404</v>
      </c>
      <c r="C6" s="113">
        <v>0.98935115297690801</v>
      </c>
      <c r="D6" s="113">
        <v>0.99629948171947003</v>
      </c>
      <c r="G6" s="179"/>
      <c r="H6" s="179"/>
      <c r="I6" s="179"/>
    </row>
    <row r="7" spans="1:9" x14ac:dyDescent="0.35">
      <c r="A7" t="s">
        <v>177</v>
      </c>
      <c r="B7" s="113">
        <v>0.99315498160246196</v>
      </c>
      <c r="C7" s="113">
        <v>0.99472303631302195</v>
      </c>
      <c r="D7" s="113">
        <v>0.99920353762915104</v>
      </c>
      <c r="G7" s="179"/>
      <c r="H7" s="179"/>
      <c r="I7" s="179"/>
    </row>
    <row r="8" spans="1:9" x14ac:dyDescent="0.35">
      <c r="A8" t="s">
        <v>178</v>
      </c>
      <c r="B8" s="113">
        <v>0.99236809315199292</v>
      </c>
      <c r="C8" s="113">
        <v>0.99449192032878198</v>
      </c>
      <c r="D8" s="113">
        <v>0.99536045981685406</v>
      </c>
      <c r="G8" s="179"/>
      <c r="H8" s="179"/>
      <c r="I8" s="179"/>
    </row>
    <row r="9" spans="1:9" x14ac:dyDescent="0.35">
      <c r="A9" t="s">
        <v>179</v>
      </c>
      <c r="B9" s="113">
        <v>0.99428104464023304</v>
      </c>
      <c r="C9" s="113">
        <v>0.99403626245360999</v>
      </c>
      <c r="D9" s="113">
        <v>0.99510945342244794</v>
      </c>
      <c r="G9" s="179"/>
      <c r="H9" s="179"/>
      <c r="I9" s="179"/>
    </row>
    <row r="10" spans="1:9" x14ac:dyDescent="0.35">
      <c r="A10" t="s">
        <v>180</v>
      </c>
      <c r="B10" s="113">
        <v>0.99180094834160992</v>
      </c>
      <c r="C10" s="113">
        <v>0.98275187859791302</v>
      </c>
      <c r="D10" s="113">
        <v>0.99602228412592897</v>
      </c>
      <c r="G10" s="179"/>
      <c r="H10" s="179"/>
      <c r="I10" s="179"/>
    </row>
    <row r="11" spans="1:9" x14ac:dyDescent="0.35">
      <c r="A11" t="s">
        <v>181</v>
      </c>
      <c r="B11" s="113">
        <v>0.99973325472823404</v>
      </c>
      <c r="C11" s="113">
        <v>0.992848497638538</v>
      </c>
      <c r="D11" s="113">
        <v>0.99484326949074797</v>
      </c>
      <c r="G11" s="179"/>
      <c r="H11" s="179"/>
      <c r="I11" s="179"/>
    </row>
    <row r="12" spans="1:9" x14ac:dyDescent="0.35">
      <c r="A12" t="s">
        <v>182</v>
      </c>
      <c r="B12" s="113">
        <v>0.9892325084619471</v>
      </c>
      <c r="C12" s="113">
        <v>0.99302803505653103</v>
      </c>
      <c r="D12" s="113">
        <v>0.99802867298338493</v>
      </c>
      <c r="G12" s="179"/>
      <c r="H12" s="179"/>
      <c r="I12" s="179"/>
    </row>
    <row r="13" spans="1:9" x14ac:dyDescent="0.35">
      <c r="A13" t="s">
        <v>183</v>
      </c>
      <c r="B13" s="113">
        <v>0.98584827496314897</v>
      </c>
      <c r="C13" s="113">
        <v>0.99776399431423601</v>
      </c>
      <c r="D13" s="113">
        <v>0.99564661226299411</v>
      </c>
      <c r="G13" s="179"/>
      <c r="H13" s="179"/>
      <c r="I13" s="179"/>
    </row>
    <row r="14" spans="1:9" x14ac:dyDescent="0.35">
      <c r="A14" t="s">
        <v>184</v>
      </c>
      <c r="B14" s="113">
        <v>0.95864782362749201</v>
      </c>
      <c r="C14" s="113">
        <v>0.9777114452473179</v>
      </c>
      <c r="D14" s="113">
        <v>0.824926301578777</v>
      </c>
      <c r="G14" s="179"/>
      <c r="H14" s="179"/>
      <c r="I14" s="179"/>
    </row>
    <row r="15" spans="1:9" x14ac:dyDescent="0.35">
      <c r="A15" t="s">
        <v>185</v>
      </c>
      <c r="B15" s="113">
        <v>0.96733839260561794</v>
      </c>
      <c r="C15" s="113">
        <v>0.95361068044750197</v>
      </c>
      <c r="D15" s="113">
        <v>0.98395500795595692</v>
      </c>
      <c r="G15" s="179"/>
      <c r="H15" s="179"/>
      <c r="I15" s="179"/>
    </row>
    <row r="16" spans="1:9" x14ac:dyDescent="0.35">
      <c r="A16" t="s">
        <v>186</v>
      </c>
      <c r="B16" s="113">
        <v>0.98916110372426402</v>
      </c>
      <c r="C16" s="113">
        <v>0.99407078513437397</v>
      </c>
      <c r="D16" s="113">
        <v>0.99713730915224896</v>
      </c>
      <c r="G16" s="179"/>
      <c r="H16" s="179"/>
      <c r="I16" s="179"/>
    </row>
    <row r="17" spans="1:9" x14ac:dyDescent="0.35">
      <c r="A17" t="s">
        <v>187</v>
      </c>
      <c r="B17" s="113">
        <v>0.91574032341620903</v>
      </c>
      <c r="C17" s="113">
        <v>0.96339127766438093</v>
      </c>
      <c r="D17" s="113">
        <v>0.89795794157271902</v>
      </c>
      <c r="G17" s="179"/>
      <c r="H17" s="179"/>
      <c r="I17" s="179"/>
    </row>
    <row r="18" spans="1:9" x14ac:dyDescent="0.35">
      <c r="A18" t="s">
        <v>188</v>
      </c>
      <c r="B18" s="113">
        <v>0.91039066042504502</v>
      </c>
      <c r="C18" s="113">
        <v>0.96706008855137104</v>
      </c>
      <c r="D18" s="113">
        <v>0.99578774692323502</v>
      </c>
      <c r="G18" s="179"/>
      <c r="H18" s="179"/>
      <c r="I18" s="179"/>
    </row>
    <row r="19" spans="1:9" x14ac:dyDescent="0.35">
      <c r="A19" t="s">
        <v>189</v>
      </c>
      <c r="B19" s="113">
        <v>0.97563815810858801</v>
      </c>
      <c r="C19" s="113">
        <v>0.95287622862767196</v>
      </c>
      <c r="D19" s="113">
        <v>0.9797790805384039</v>
      </c>
      <c r="G19" s="179"/>
      <c r="H19" s="179"/>
      <c r="I19" s="179"/>
    </row>
    <row r="20" spans="1:9" x14ac:dyDescent="0.35">
      <c r="A20" t="s">
        <v>190</v>
      </c>
      <c r="B20" s="113">
        <v>0.81739522800956399</v>
      </c>
      <c r="C20" s="113">
        <v>0.92401773523948294</v>
      </c>
      <c r="D20" s="113">
        <v>0.95473064043106504</v>
      </c>
      <c r="G20" s="179"/>
      <c r="H20" s="179"/>
      <c r="I20" s="179"/>
    </row>
    <row r="21" spans="1:9" x14ac:dyDescent="0.35">
      <c r="A21" t="s">
        <v>191</v>
      </c>
      <c r="B21" s="113">
        <v>0.989510338994673</v>
      </c>
      <c r="C21" s="113">
        <v>0.99276275757189592</v>
      </c>
      <c r="D21" s="113">
        <v>0.99374766395763603</v>
      </c>
      <c r="G21" s="179"/>
      <c r="H21" s="179"/>
      <c r="I21" s="179"/>
    </row>
    <row r="22" spans="1:9" x14ac:dyDescent="0.35">
      <c r="A22" t="s">
        <v>192</v>
      </c>
      <c r="B22" s="181">
        <v>0.60748233142987407</v>
      </c>
      <c r="C22" s="220">
        <v>0.84998746536256531</v>
      </c>
      <c r="D22" s="220">
        <v>0.77924854113234154</v>
      </c>
      <c r="G22" s="179"/>
      <c r="H22" s="179"/>
      <c r="I22" s="179"/>
    </row>
    <row r="23" spans="1:9" x14ac:dyDescent="0.35">
      <c r="A23" t="s">
        <v>193</v>
      </c>
      <c r="B23" s="113">
        <v>0.96282983981069292</v>
      </c>
      <c r="C23" s="113">
        <v>0.98080691904181805</v>
      </c>
      <c r="D23" s="113">
        <v>0.9976858608397271</v>
      </c>
      <c r="G23" s="179"/>
      <c r="H23" s="179"/>
      <c r="I23" s="179"/>
    </row>
    <row r="24" spans="1:9" x14ac:dyDescent="0.35">
      <c r="A24" t="s">
        <v>194</v>
      </c>
      <c r="B24" s="113">
        <v>0.99466698579951496</v>
      </c>
      <c r="C24" s="113">
        <v>0.99829044945564305</v>
      </c>
      <c r="D24" s="113">
        <v>0.98468235080226096</v>
      </c>
      <c r="G24" s="179"/>
      <c r="H24" s="179"/>
      <c r="I24" s="179"/>
    </row>
    <row r="25" spans="1:9" x14ac:dyDescent="0.35">
      <c r="A25" t="s">
        <v>195</v>
      </c>
      <c r="B25" s="113">
        <v>0.98384162168371203</v>
      </c>
      <c r="C25" s="113">
        <v>0.98945543603696706</v>
      </c>
      <c r="D25" s="113">
        <v>0.99416533557083897</v>
      </c>
      <c r="G25" s="179"/>
      <c r="H25" s="179"/>
      <c r="I25" s="179"/>
    </row>
    <row r="26" spans="1:9" x14ac:dyDescent="0.35">
      <c r="A26" t="s">
        <v>196</v>
      </c>
      <c r="B26" s="113">
        <v>0.97666295660533098</v>
      </c>
      <c r="C26" s="113">
        <v>0.99587943419823299</v>
      </c>
      <c r="D26" s="113">
        <v>0.979236393834375</v>
      </c>
      <c r="G26" s="179"/>
      <c r="H26" s="179"/>
      <c r="I26" s="179"/>
    </row>
    <row r="28" spans="1:9" x14ac:dyDescent="0.35">
      <c r="A28" t="s">
        <v>224</v>
      </c>
      <c r="B28" s="105">
        <f>MAX($C$4:$D$26)</f>
        <v>0.99998031870885695</v>
      </c>
    </row>
    <row r="29" spans="1:9" x14ac:dyDescent="0.35">
      <c r="A29" t="s">
        <v>226</v>
      </c>
      <c r="B29" s="105">
        <f>MIN($C$4:$D$26)</f>
        <v>0.77924854113234154</v>
      </c>
    </row>
    <row r="30" spans="1:9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7030A0"/>
  </sheetPr>
  <dimension ref="A1:D30"/>
  <sheetViews>
    <sheetView topLeftCell="A3"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6" hidden="1" customWidth="1"/>
    <col min="3" max="4" width="16" bestFit="1" customWidth="1"/>
  </cols>
  <sheetData>
    <row r="1" spans="1:4" x14ac:dyDescent="0.35">
      <c r="A1" s="1" t="s">
        <v>110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6">
        <v>491.219399138781</v>
      </c>
      <c r="C4" s="16">
        <v>558.26293386918928</v>
      </c>
      <c r="D4" s="16">
        <v>599.98699649113075</v>
      </c>
    </row>
    <row r="5" spans="1:4" x14ac:dyDescent="0.35">
      <c r="A5" t="s">
        <v>175</v>
      </c>
      <c r="B5" s="16">
        <v>428.85960840469897</v>
      </c>
      <c r="C5" s="16">
        <v>497.33483904928715</v>
      </c>
      <c r="D5" s="16">
        <v>526.08456424863186</v>
      </c>
    </row>
    <row r="6" spans="1:4" x14ac:dyDescent="0.35">
      <c r="A6" t="s">
        <v>176</v>
      </c>
      <c r="B6" s="16">
        <v>453.52984688984799</v>
      </c>
      <c r="C6" s="16">
        <v>569.37455114992872</v>
      </c>
      <c r="D6" s="16">
        <v>628.21746037370428</v>
      </c>
    </row>
    <row r="7" spans="1:4" x14ac:dyDescent="0.35">
      <c r="A7" t="s">
        <v>177</v>
      </c>
      <c r="B7" s="16">
        <v>441.56484281578503</v>
      </c>
      <c r="C7" s="16">
        <v>512.49775493791549</v>
      </c>
      <c r="D7" s="16">
        <v>557.92512493420384</v>
      </c>
    </row>
    <row r="8" spans="1:4" x14ac:dyDescent="0.35">
      <c r="A8" t="s">
        <v>178</v>
      </c>
      <c r="B8" s="16">
        <v>498.18158067341199</v>
      </c>
      <c r="C8" s="16">
        <v>603.39499866760889</v>
      </c>
      <c r="D8" s="16">
        <v>617.924483818618</v>
      </c>
    </row>
    <row r="9" spans="1:4" x14ac:dyDescent="0.35">
      <c r="A9" t="s">
        <v>179</v>
      </c>
      <c r="B9" s="16">
        <v>465.26846991691298</v>
      </c>
      <c r="C9" s="16">
        <v>557.37970801714675</v>
      </c>
      <c r="D9" s="16">
        <v>628.52749511724596</v>
      </c>
    </row>
    <row r="10" spans="1:4" x14ac:dyDescent="0.35">
      <c r="A10" t="s">
        <v>180</v>
      </c>
      <c r="B10" s="16">
        <v>495.31865703992702</v>
      </c>
      <c r="C10" s="16">
        <v>588.83234177443899</v>
      </c>
      <c r="D10" s="16">
        <v>587.62464096305962</v>
      </c>
    </row>
    <row r="11" spans="1:4" x14ac:dyDescent="0.35">
      <c r="A11" t="s">
        <v>181</v>
      </c>
      <c r="B11" s="16">
        <v>456.99339155014701</v>
      </c>
      <c r="C11" s="16">
        <v>521.14376215565153</v>
      </c>
      <c r="D11" s="16">
        <v>543.99406369442715</v>
      </c>
    </row>
    <row r="12" spans="1:4" x14ac:dyDescent="0.35">
      <c r="A12" t="s">
        <v>182</v>
      </c>
      <c r="B12" s="16">
        <v>521.28367368065096</v>
      </c>
      <c r="C12" s="16">
        <v>648.51809333604683</v>
      </c>
      <c r="D12" s="16">
        <v>559.44181279770737</v>
      </c>
    </row>
    <row r="13" spans="1:4" x14ac:dyDescent="0.35">
      <c r="A13" t="s">
        <v>183</v>
      </c>
      <c r="B13" s="16">
        <v>459.033833879106</v>
      </c>
      <c r="C13" s="16">
        <v>594.04957531094351</v>
      </c>
      <c r="D13" s="16">
        <v>643.05184460152418</v>
      </c>
    </row>
    <row r="14" spans="1:4" x14ac:dyDescent="0.35">
      <c r="A14" t="s">
        <v>184</v>
      </c>
      <c r="B14" s="16">
        <v>420.45287369596798</v>
      </c>
      <c r="C14" s="16">
        <v>527.9718680572621</v>
      </c>
      <c r="D14" s="16">
        <v>566.05733921410933</v>
      </c>
    </row>
    <row r="15" spans="1:4" x14ac:dyDescent="0.35">
      <c r="A15" t="s">
        <v>185</v>
      </c>
      <c r="B15" s="16">
        <v>437.65953425847101</v>
      </c>
      <c r="C15" s="16">
        <v>508.78531561757683</v>
      </c>
      <c r="D15" s="16">
        <v>499.05299589697808</v>
      </c>
    </row>
    <row r="16" spans="1:4" x14ac:dyDescent="0.35">
      <c r="A16" t="s">
        <v>186</v>
      </c>
      <c r="B16" s="16">
        <v>448.31236155000801</v>
      </c>
      <c r="C16" s="16">
        <v>504.28977741979133</v>
      </c>
      <c r="D16" s="16">
        <v>542.0969482329491</v>
      </c>
    </row>
    <row r="17" spans="1:4" x14ac:dyDescent="0.35">
      <c r="A17" t="s">
        <v>187</v>
      </c>
      <c r="B17" s="16">
        <v>502.67920415986498</v>
      </c>
      <c r="C17" s="16">
        <v>542.26327544892206</v>
      </c>
      <c r="D17" s="16">
        <v>578.55345730938484</v>
      </c>
    </row>
    <row r="18" spans="1:4" x14ac:dyDescent="0.35">
      <c r="A18" t="s">
        <v>188</v>
      </c>
      <c r="B18" s="16">
        <v>483.08366946126398</v>
      </c>
      <c r="C18" s="16">
        <v>520.39596774817903</v>
      </c>
      <c r="D18" s="16">
        <v>597.2619784493977</v>
      </c>
    </row>
    <row r="19" spans="1:4" x14ac:dyDescent="0.35">
      <c r="A19" t="s">
        <v>189</v>
      </c>
      <c r="B19" s="16">
        <v>459.33941018654099</v>
      </c>
      <c r="C19" s="16">
        <v>565.77384056790538</v>
      </c>
      <c r="D19" s="16">
        <v>591.35277157219707</v>
      </c>
    </row>
    <row r="20" spans="1:4" x14ac:dyDescent="0.35">
      <c r="A20" t="s">
        <v>190</v>
      </c>
      <c r="B20" s="16">
        <v>490.29278973857998</v>
      </c>
      <c r="C20" s="16">
        <v>496.36953793704339</v>
      </c>
      <c r="D20" s="16">
        <v>487.76747143932516</v>
      </c>
    </row>
    <row r="21" spans="1:4" x14ac:dyDescent="0.35">
      <c r="A21" t="s">
        <v>191</v>
      </c>
      <c r="B21" s="16">
        <v>468.56887959994401</v>
      </c>
      <c r="C21" s="16">
        <v>522.79105134465772</v>
      </c>
      <c r="D21" s="16">
        <v>571.7657719957158</v>
      </c>
    </row>
    <row r="22" spans="1:4" x14ac:dyDescent="0.35">
      <c r="A22" t="s">
        <v>192</v>
      </c>
      <c r="B22" s="16">
        <v>486.82322575413298</v>
      </c>
      <c r="C22" s="16">
        <v>603.48608405452592</v>
      </c>
      <c r="D22" s="16">
        <v>664.26580930684042</v>
      </c>
    </row>
    <row r="23" spans="1:4" x14ac:dyDescent="0.35">
      <c r="A23" t="s">
        <v>193</v>
      </c>
      <c r="B23" s="16">
        <v>448.81682639718599</v>
      </c>
      <c r="C23" s="16">
        <v>514.03579518197103</v>
      </c>
      <c r="D23" s="16">
        <v>549.33638992000522</v>
      </c>
    </row>
    <row r="24" spans="1:4" x14ac:dyDescent="0.35">
      <c r="A24" t="s">
        <v>194</v>
      </c>
      <c r="B24" s="16">
        <v>464.58540931798899</v>
      </c>
      <c r="C24" s="16">
        <v>597.51577651895127</v>
      </c>
      <c r="D24" s="16">
        <v>607.94917081959204</v>
      </c>
    </row>
    <row r="25" spans="1:4" x14ac:dyDescent="0.35">
      <c r="A25" t="s">
        <v>195</v>
      </c>
      <c r="B25" s="16">
        <v>467.66859928278501</v>
      </c>
      <c r="C25" s="16">
        <v>600.8880254191663</v>
      </c>
      <c r="D25" s="16">
        <v>630.33296707853845</v>
      </c>
    </row>
    <row r="26" spans="1:4" x14ac:dyDescent="0.35">
      <c r="A26" t="s">
        <v>196</v>
      </c>
      <c r="B26" s="16">
        <v>504.830017415989</v>
      </c>
      <c r="C26" s="16">
        <v>547.86723771827417</v>
      </c>
      <c r="D26" s="16">
        <v>585.44782075424905</v>
      </c>
    </row>
    <row r="28" spans="1:4" x14ac:dyDescent="0.35">
      <c r="A28" t="s">
        <v>224</v>
      </c>
      <c r="B28" s="105">
        <f>MAX($C$4:$D$26)</f>
        <v>664.26580930684042</v>
      </c>
    </row>
    <row r="29" spans="1:4" x14ac:dyDescent="0.35">
      <c r="A29" t="s">
        <v>226</v>
      </c>
      <c r="B29" s="105">
        <f>MIN($C$4:$D$26)</f>
        <v>487.76747143932516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112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0.73591371441609721</v>
      </c>
      <c r="C4" s="145">
        <v>0.74813301480454852</v>
      </c>
      <c r="D4" s="145">
        <v>0.75368453688458414</v>
      </c>
    </row>
    <row r="5" spans="1:4" x14ac:dyDescent="0.35">
      <c r="A5" t="s">
        <v>175</v>
      </c>
      <c r="B5" s="145">
        <v>0.87368840143060811</v>
      </c>
      <c r="C5" s="145">
        <v>0.87022133642800681</v>
      </c>
      <c r="D5" s="145">
        <v>0.88382863401742895</v>
      </c>
    </row>
    <row r="6" spans="1:4" x14ac:dyDescent="0.35">
      <c r="A6" t="s">
        <v>176</v>
      </c>
      <c r="B6" s="145">
        <v>0.83143189732743794</v>
      </c>
      <c r="C6" s="145">
        <v>0.85442081841596151</v>
      </c>
      <c r="D6" s="145">
        <v>0.85384773795193492</v>
      </c>
    </row>
    <row r="7" spans="1:4" x14ac:dyDescent="0.35">
      <c r="A7" t="s">
        <v>177</v>
      </c>
      <c r="B7" s="145">
        <v>0.87548049346195489</v>
      </c>
      <c r="C7" s="145">
        <v>0.86772614679334137</v>
      </c>
      <c r="D7" s="145">
        <v>0.8381091535364632</v>
      </c>
    </row>
    <row r="8" spans="1:4" x14ac:dyDescent="0.35">
      <c r="A8" t="s">
        <v>178</v>
      </c>
      <c r="B8" s="145">
        <v>0.83979026894777398</v>
      </c>
      <c r="C8" s="145">
        <v>0.84604069693320283</v>
      </c>
      <c r="D8" s="145">
        <v>0.83840844014999816</v>
      </c>
    </row>
    <row r="9" spans="1:4" x14ac:dyDescent="0.35">
      <c r="A9" t="s">
        <v>179</v>
      </c>
      <c r="B9" s="145">
        <v>0.88598758542927492</v>
      </c>
      <c r="C9" s="145">
        <v>0.88172265762304036</v>
      </c>
      <c r="D9" s="145">
        <v>0.9090179459839367</v>
      </c>
    </row>
    <row r="10" spans="1:4" x14ac:dyDescent="0.35">
      <c r="A10" t="s">
        <v>180</v>
      </c>
      <c r="B10" s="145">
        <v>0.59989223157726401</v>
      </c>
      <c r="C10" s="145">
        <v>0.70998825339806881</v>
      </c>
      <c r="D10" s="145">
        <v>0.69471063998382465</v>
      </c>
    </row>
    <row r="11" spans="1:4" x14ac:dyDescent="0.35">
      <c r="A11" t="s">
        <v>181</v>
      </c>
      <c r="B11" s="145">
        <v>0.91608816436154583</v>
      </c>
      <c r="C11" s="145">
        <v>0.92470916277910942</v>
      </c>
      <c r="D11" s="145">
        <v>0.91710914069914151</v>
      </c>
    </row>
    <row r="12" spans="1:4" x14ac:dyDescent="0.35">
      <c r="A12" t="s">
        <v>182</v>
      </c>
      <c r="B12" s="145">
        <v>0.8858933602591651</v>
      </c>
      <c r="C12" s="145">
        <v>0.92359866247384392</v>
      </c>
      <c r="D12" s="145">
        <v>0.90258447090249705</v>
      </c>
    </row>
    <row r="13" spans="1:4" x14ac:dyDescent="0.35">
      <c r="A13" t="s">
        <v>183</v>
      </c>
      <c r="B13" s="145">
        <v>0.80562209757624215</v>
      </c>
      <c r="C13" s="145">
        <v>0.7740568432792525</v>
      </c>
      <c r="D13" s="145">
        <v>0.81523828443301571</v>
      </c>
    </row>
    <row r="14" spans="1:4" x14ac:dyDescent="0.35">
      <c r="A14" t="s">
        <v>184</v>
      </c>
      <c r="B14" s="145">
        <v>0.70519718316518332</v>
      </c>
      <c r="C14" s="145">
        <v>0.74599829858079914</v>
      </c>
      <c r="D14" s="145">
        <v>0.76698376997429962</v>
      </c>
    </row>
    <row r="15" spans="1:4" x14ac:dyDescent="0.35">
      <c r="A15" t="s">
        <v>185</v>
      </c>
      <c r="B15" s="145">
        <v>0.77678563333482986</v>
      </c>
      <c r="C15" s="145">
        <v>0.78829942189934255</v>
      </c>
      <c r="D15" s="145">
        <v>0.81136719107953326</v>
      </c>
    </row>
    <row r="16" spans="1:4" x14ac:dyDescent="0.35">
      <c r="A16" t="s">
        <v>186</v>
      </c>
      <c r="B16" s="145">
        <v>0.90379972545094289</v>
      </c>
      <c r="C16" s="145">
        <v>0.92554172154473113</v>
      </c>
      <c r="D16" s="145">
        <v>0.91063139214911482</v>
      </c>
    </row>
    <row r="17" spans="1:4" x14ac:dyDescent="0.35">
      <c r="A17" t="s">
        <v>187</v>
      </c>
      <c r="B17" s="145">
        <v>0.64100766156716815</v>
      </c>
      <c r="C17" s="145">
        <v>0.61922084839888691</v>
      </c>
      <c r="D17" s="145">
        <v>0.7469841855168835</v>
      </c>
    </row>
    <row r="18" spans="1:4" x14ac:dyDescent="0.35">
      <c r="A18" t="s">
        <v>188</v>
      </c>
      <c r="B18" s="145">
        <v>0.60379466028727269</v>
      </c>
      <c r="C18" s="145">
        <v>0.61417820681432866</v>
      </c>
      <c r="D18" s="145">
        <v>0.65941549920943676</v>
      </c>
    </row>
    <row r="19" spans="1:4" x14ac:dyDescent="0.35">
      <c r="A19" t="s">
        <v>189</v>
      </c>
      <c r="B19" s="145">
        <v>0.77834268543082186</v>
      </c>
      <c r="C19" s="145">
        <v>0.76211157636514903</v>
      </c>
      <c r="D19" s="145">
        <v>0.78529249435125392</v>
      </c>
    </row>
    <row r="20" spans="1:4" x14ac:dyDescent="0.35">
      <c r="A20" t="s">
        <v>190</v>
      </c>
      <c r="B20" s="145" t="s">
        <v>200</v>
      </c>
      <c r="C20" s="145" t="s">
        <v>200</v>
      </c>
      <c r="D20" s="145" t="s">
        <v>200</v>
      </c>
    </row>
    <row r="21" spans="1:4" x14ac:dyDescent="0.35">
      <c r="A21" t="s">
        <v>191</v>
      </c>
      <c r="B21" s="145">
        <v>0.86360200757072514</v>
      </c>
      <c r="C21" s="145">
        <v>0.86360098059288448</v>
      </c>
      <c r="D21" s="145">
        <v>0.89373300473371153</v>
      </c>
    </row>
    <row r="22" spans="1:4" x14ac:dyDescent="0.35">
      <c r="A22" t="s">
        <v>192</v>
      </c>
      <c r="B22" s="145">
        <v>0.60189116058206615</v>
      </c>
      <c r="C22" s="145">
        <v>0.64276198890985881</v>
      </c>
      <c r="D22" s="145">
        <v>0.68068477878269729</v>
      </c>
    </row>
    <row r="23" spans="1:4" x14ac:dyDescent="0.35">
      <c r="A23" t="s">
        <v>193</v>
      </c>
      <c r="B23" s="145">
        <v>0.7263968758023206</v>
      </c>
      <c r="C23" s="145">
        <v>0.69213472077553051</v>
      </c>
      <c r="D23" s="145">
        <v>0.71078948323880387</v>
      </c>
    </row>
    <row r="24" spans="1:4" x14ac:dyDescent="0.35">
      <c r="A24" t="s">
        <v>194</v>
      </c>
      <c r="B24" s="145">
        <v>0.87448898294444966</v>
      </c>
      <c r="C24" s="145">
        <v>0.85723311987095063</v>
      </c>
      <c r="D24" s="145">
        <v>0.88635818200908423</v>
      </c>
    </row>
    <row r="25" spans="1:4" x14ac:dyDescent="0.35">
      <c r="A25" t="s">
        <v>195</v>
      </c>
      <c r="B25" s="145">
        <v>0.7006738542382257</v>
      </c>
      <c r="C25" s="145">
        <v>0.737191338933467</v>
      </c>
      <c r="D25" s="145">
        <v>0.74055197392702754</v>
      </c>
    </row>
    <row r="26" spans="1:4" x14ac:dyDescent="0.35">
      <c r="A26" t="s">
        <v>196</v>
      </c>
      <c r="B26" s="145">
        <v>0.14080495666319512</v>
      </c>
      <c r="C26" s="145">
        <v>0.17066526852736555</v>
      </c>
      <c r="D26" s="145">
        <v>0.2669678331544969</v>
      </c>
    </row>
    <row r="28" spans="1:4" x14ac:dyDescent="0.35">
      <c r="A28" t="s">
        <v>224</v>
      </c>
      <c r="B28" s="105">
        <f>MAX($C$4:$D$26)</f>
        <v>0.92554172154473113</v>
      </c>
    </row>
    <row r="29" spans="1:4" x14ac:dyDescent="0.35">
      <c r="A29" t="s">
        <v>226</v>
      </c>
      <c r="B29" s="105">
        <f>MIN($C$4:$D$26)</f>
        <v>0.17066526852736555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114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0.95369404791739154</v>
      </c>
      <c r="C4" s="145">
        <v>0.9544020713132948</v>
      </c>
      <c r="D4" s="145">
        <v>0.95503177515002402</v>
      </c>
    </row>
    <row r="5" spans="1:4" x14ac:dyDescent="0.35">
      <c r="A5" t="s">
        <v>175</v>
      </c>
      <c r="B5" s="145">
        <v>0.97440654234412472</v>
      </c>
      <c r="C5" s="145">
        <v>0.97468961568595935</v>
      </c>
      <c r="D5" s="145">
        <v>0.97498406621766487</v>
      </c>
    </row>
    <row r="6" spans="1:4" x14ac:dyDescent="0.35">
      <c r="A6" t="s">
        <v>176</v>
      </c>
      <c r="B6" s="145">
        <v>0.99925373926144945</v>
      </c>
      <c r="C6" s="145">
        <v>0.99924733629564433</v>
      </c>
      <c r="D6" s="145">
        <v>0.9992555833726785</v>
      </c>
    </row>
    <row r="7" spans="1:4" x14ac:dyDescent="0.35">
      <c r="A7" t="s">
        <v>177</v>
      </c>
      <c r="B7" s="145">
        <v>0.94307621619838722</v>
      </c>
      <c r="C7" s="145">
        <v>0.94381442829009754</v>
      </c>
      <c r="D7" s="145">
        <v>0.94461934464918407</v>
      </c>
    </row>
    <row r="8" spans="1:4" x14ac:dyDescent="0.35">
      <c r="A8" t="s">
        <v>178</v>
      </c>
      <c r="B8" s="145">
        <v>0.93790145774837497</v>
      </c>
      <c r="C8" s="145">
        <v>0.93894416884122389</v>
      </c>
      <c r="D8" s="145">
        <v>0.9399839937039367</v>
      </c>
    </row>
    <row r="9" spans="1:4" x14ac:dyDescent="0.35">
      <c r="A9" t="s">
        <v>179</v>
      </c>
      <c r="B9" s="145">
        <v>0.88263929466984303</v>
      </c>
      <c r="C9" s="145">
        <v>0.88366204763276779</v>
      </c>
      <c r="D9" s="145">
        <v>0.88450693522868207</v>
      </c>
    </row>
    <row r="10" spans="1:4" x14ac:dyDescent="0.35">
      <c r="A10" t="s">
        <v>180</v>
      </c>
      <c r="B10" s="145">
        <v>0.95583947684290926</v>
      </c>
      <c r="C10" s="145">
        <v>0.95595488879981128</v>
      </c>
      <c r="D10" s="145">
        <v>0.95599023845049513</v>
      </c>
    </row>
    <row r="11" spans="1:4" x14ac:dyDescent="0.35">
      <c r="A11" t="s">
        <v>181</v>
      </c>
      <c r="B11" s="145">
        <v>0.99613085515683608</v>
      </c>
      <c r="C11" s="145">
        <v>0.99603858772693166</v>
      </c>
      <c r="D11" s="145">
        <v>0.99595991645920401</v>
      </c>
    </row>
    <row r="12" spans="1:4" x14ac:dyDescent="0.35">
      <c r="A12" t="s">
        <v>182</v>
      </c>
      <c r="B12" s="145">
        <v>0.92861073284606621</v>
      </c>
      <c r="C12" s="145">
        <v>0.92899495614763328</v>
      </c>
      <c r="D12" s="145">
        <v>0.92951894025714343</v>
      </c>
    </row>
    <row r="13" spans="1:4" x14ac:dyDescent="0.35">
      <c r="A13" t="s">
        <v>183</v>
      </c>
      <c r="B13" s="145">
        <v>0.77987805818653011</v>
      </c>
      <c r="C13" s="145">
        <v>0.77886457039090129</v>
      </c>
      <c r="D13" s="145">
        <v>0.77767624218892195</v>
      </c>
    </row>
    <row r="14" spans="1:4" x14ac:dyDescent="0.35">
      <c r="A14" t="s">
        <v>184</v>
      </c>
      <c r="B14" s="145">
        <v>0.886580040932337</v>
      </c>
      <c r="C14" s="145">
        <v>0.88544650028754346</v>
      </c>
      <c r="D14" s="145">
        <v>0.88427143161832567</v>
      </c>
    </row>
    <row r="15" spans="1:4" x14ac:dyDescent="0.35">
      <c r="A15" t="s">
        <v>185</v>
      </c>
      <c r="B15" s="145">
        <v>0.92012369122122262</v>
      </c>
      <c r="C15" s="145">
        <v>0.91992212848799482</v>
      </c>
      <c r="D15" s="145">
        <v>0.91977748874300602</v>
      </c>
    </row>
    <row r="16" spans="1:4" x14ac:dyDescent="0.35">
      <c r="A16" t="s">
        <v>186</v>
      </c>
      <c r="B16" s="145">
        <v>0.95750128008192525</v>
      </c>
      <c r="C16" s="145">
        <v>0.95801454690541277</v>
      </c>
      <c r="D16" s="145">
        <v>0.95859807994190704</v>
      </c>
    </row>
    <row r="17" spans="1:4" x14ac:dyDescent="0.35">
      <c r="A17" t="s">
        <v>187</v>
      </c>
      <c r="B17" s="145">
        <v>0.88348525165600411</v>
      </c>
      <c r="C17" s="145">
        <v>0.88402099513335508</v>
      </c>
      <c r="D17" s="145">
        <v>0.88448555790507333</v>
      </c>
    </row>
    <row r="18" spans="1:4" x14ac:dyDescent="0.35">
      <c r="A18" t="s">
        <v>188</v>
      </c>
      <c r="B18" s="145">
        <v>0.81971318480403543</v>
      </c>
      <c r="C18" s="145">
        <v>0.8189003517413258</v>
      </c>
      <c r="D18" s="145">
        <v>0.81764141674756785</v>
      </c>
    </row>
    <row r="19" spans="1:4" x14ac:dyDescent="0.35">
      <c r="A19" t="s">
        <v>189</v>
      </c>
      <c r="B19" s="145">
        <v>0.87751814080835366</v>
      </c>
      <c r="C19" s="145">
        <v>0.87711338287967533</v>
      </c>
      <c r="D19" s="145">
        <v>0.87665633649463615</v>
      </c>
    </row>
    <row r="20" spans="1:4" x14ac:dyDescent="0.35">
      <c r="A20" t="s">
        <v>190</v>
      </c>
      <c r="B20" s="145">
        <v>0.85682696436238726</v>
      </c>
      <c r="C20" s="145">
        <v>0.8557221628312609</v>
      </c>
      <c r="D20" s="145">
        <v>0.85402116036235387</v>
      </c>
    </row>
    <row r="21" spans="1:4" x14ac:dyDescent="0.35">
      <c r="A21" t="s">
        <v>191</v>
      </c>
      <c r="B21" s="145">
        <v>0.93386306766757177</v>
      </c>
      <c r="C21" s="145">
        <v>0.93360068838663335</v>
      </c>
      <c r="D21" s="145">
        <v>0.93325820706742102</v>
      </c>
    </row>
    <row r="22" spans="1:4" x14ac:dyDescent="0.35">
      <c r="A22" t="s">
        <v>192</v>
      </c>
      <c r="B22" s="145">
        <v>0.73348214900858444</v>
      </c>
      <c r="C22" s="145">
        <v>0.73478145600136602</v>
      </c>
      <c r="D22" s="145">
        <v>0.73605187129215088</v>
      </c>
    </row>
    <row r="23" spans="1:4" x14ac:dyDescent="0.35">
      <c r="A23" t="s">
        <v>193</v>
      </c>
      <c r="B23" s="145">
        <v>0.8962371534580319</v>
      </c>
      <c r="C23" s="145">
        <v>0.89504711457038355</v>
      </c>
      <c r="D23" s="145">
        <v>0.89392657153903299</v>
      </c>
    </row>
    <row r="24" spans="1:4" x14ac:dyDescent="0.35">
      <c r="A24" t="s">
        <v>194</v>
      </c>
      <c r="B24" s="145">
        <v>0.9751230617971105</v>
      </c>
      <c r="C24" s="145">
        <v>0.97505895039072898</v>
      </c>
      <c r="D24" s="145">
        <v>0.97490257663002389</v>
      </c>
    </row>
    <row r="25" spans="1:4" x14ac:dyDescent="0.35">
      <c r="A25" t="s">
        <v>195</v>
      </c>
      <c r="B25" s="145">
        <v>0.88067662198531527</v>
      </c>
      <c r="C25" s="145">
        <v>0.87975107583683354</v>
      </c>
      <c r="D25" s="145">
        <v>0.87872693192630946</v>
      </c>
    </row>
    <row r="26" spans="1:4" x14ac:dyDescent="0.35">
      <c r="A26" t="s">
        <v>196</v>
      </c>
      <c r="B26" s="145">
        <v>0.77793259835732376</v>
      </c>
      <c r="C26" s="145">
        <v>0.77809582922584497</v>
      </c>
      <c r="D26" s="145">
        <v>0.77834450667982313</v>
      </c>
    </row>
    <row r="28" spans="1:4" x14ac:dyDescent="0.35">
      <c r="A28" t="s">
        <v>224</v>
      </c>
      <c r="B28" s="105">
        <f>MAX($C$4:$D$26)</f>
        <v>0.9992555833726785</v>
      </c>
    </row>
    <row r="29" spans="1:4" x14ac:dyDescent="0.35">
      <c r="A29" t="s">
        <v>226</v>
      </c>
      <c r="B29" s="105">
        <f>MIN($C$4:$D$26)</f>
        <v>0.73478145600136602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7" t="s">
        <v>119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2.3004514922967869E-2</v>
      </c>
      <c r="C4" s="145">
        <v>2.0359424425040736E-2</v>
      </c>
      <c r="D4" s="145">
        <v>3.3480276384446402E-2</v>
      </c>
    </row>
    <row r="5" spans="1:4" x14ac:dyDescent="0.35">
      <c r="A5" t="s">
        <v>175</v>
      </c>
      <c r="B5" s="145">
        <v>2.2131701064625694E-2</v>
      </c>
      <c r="C5" s="145">
        <v>1.8391617644741176E-2</v>
      </c>
      <c r="D5" s="145">
        <v>3.1506453496358298E-2</v>
      </c>
    </row>
    <row r="6" spans="1:4" x14ac:dyDescent="0.35">
      <c r="A6" t="s">
        <v>176</v>
      </c>
      <c r="B6" s="145">
        <v>9.8537751851898725E-3</v>
      </c>
      <c r="C6" s="145">
        <v>3.1202888715466158E-3</v>
      </c>
      <c r="D6" s="145">
        <v>9.0941080633681181E-3</v>
      </c>
    </row>
    <row r="7" spans="1:4" x14ac:dyDescent="0.35">
      <c r="A7" t="s">
        <v>177</v>
      </c>
      <c r="B7" s="145">
        <v>1.4517472423437207E-2</v>
      </c>
      <c r="C7" s="145">
        <v>1.2824732843558185E-2</v>
      </c>
      <c r="D7" s="145">
        <v>1.3525565406172975E-2</v>
      </c>
    </row>
    <row r="8" spans="1:4" x14ac:dyDescent="0.35">
      <c r="A8" t="s">
        <v>178</v>
      </c>
      <c r="B8" s="145">
        <v>3.6879085410074994E-2</v>
      </c>
      <c r="C8" s="145">
        <v>3.337148463165851E-2</v>
      </c>
      <c r="D8" s="145">
        <v>2.060562789158811E-2</v>
      </c>
    </row>
    <row r="9" spans="1:4" x14ac:dyDescent="0.35">
      <c r="A9" t="s">
        <v>179</v>
      </c>
      <c r="B9" s="145">
        <v>4.76974159566683E-2</v>
      </c>
      <c r="C9" s="145">
        <v>5.2845242628852977E-2</v>
      </c>
      <c r="D9" s="145">
        <v>5.3744259774948122E-2</v>
      </c>
    </row>
    <row r="10" spans="1:4" x14ac:dyDescent="0.35">
      <c r="A10" t="s">
        <v>180</v>
      </c>
      <c r="B10" s="145">
        <v>1.4425073606177211E-2</v>
      </c>
      <c r="C10" s="145">
        <v>2.1713204823486085E-2</v>
      </c>
      <c r="D10" s="145">
        <v>2.4209439518029712E-2</v>
      </c>
    </row>
    <row r="11" spans="1:4" x14ac:dyDescent="0.35">
      <c r="A11" t="s">
        <v>181</v>
      </c>
      <c r="B11" s="145">
        <v>4.6502369759500693E-2</v>
      </c>
      <c r="C11" s="145">
        <v>6.4988124484329751E-2</v>
      </c>
      <c r="D11" s="145">
        <v>6.7341896705823356E-2</v>
      </c>
    </row>
    <row r="12" spans="1:4" x14ac:dyDescent="0.35">
      <c r="A12" t="s">
        <v>182</v>
      </c>
      <c r="B12" s="145">
        <v>4.7832630233444459E-2</v>
      </c>
      <c r="C12" s="145">
        <v>6.8504313338567963E-2</v>
      </c>
      <c r="D12" s="145">
        <v>6.781883830012285E-2</v>
      </c>
    </row>
    <row r="13" spans="1:4" x14ac:dyDescent="0.35">
      <c r="A13" t="s">
        <v>183</v>
      </c>
      <c r="B13" s="145">
        <v>6.3285939990178463E-3</v>
      </c>
      <c r="C13" s="145">
        <v>5.7470775157132522E-3</v>
      </c>
      <c r="D13" s="145">
        <v>1.1847789846288702E-2</v>
      </c>
    </row>
    <row r="14" spans="1:4" x14ac:dyDescent="0.35">
      <c r="A14" t="s">
        <v>184</v>
      </c>
      <c r="B14" s="145">
        <v>7.7728975382769273E-3</v>
      </c>
      <c r="C14" s="145">
        <v>3.8529083780571949E-3</v>
      </c>
      <c r="D14" s="145">
        <v>2.3685380176311215E-2</v>
      </c>
    </row>
    <row r="15" spans="1:4" x14ac:dyDescent="0.35">
      <c r="A15" t="s">
        <v>185</v>
      </c>
      <c r="B15" s="145">
        <v>1.1415199307278627E-2</v>
      </c>
      <c r="C15" s="145">
        <v>3.3494878847562366E-2</v>
      </c>
      <c r="D15" s="145">
        <v>2.4513762484697794E-2</v>
      </c>
    </row>
    <row r="16" spans="1:4" x14ac:dyDescent="0.35">
      <c r="A16" t="s">
        <v>186</v>
      </c>
      <c r="B16" s="145">
        <v>2.4512375692156509E-2</v>
      </c>
      <c r="C16" s="145">
        <v>3.1047571182531271E-2</v>
      </c>
      <c r="D16" s="145">
        <v>1.9051487189938418E-2</v>
      </c>
    </row>
    <row r="17" spans="1:4" x14ac:dyDescent="0.35">
      <c r="A17" t="s">
        <v>187</v>
      </c>
      <c r="B17" s="145">
        <v>1.807250220687711E-2</v>
      </c>
      <c r="C17" s="145">
        <v>4.5717768301690468E-3</v>
      </c>
      <c r="D17" s="145">
        <v>1.7776522337735468E-2</v>
      </c>
    </row>
    <row r="18" spans="1:4" x14ac:dyDescent="0.35">
      <c r="A18" t="s">
        <v>188</v>
      </c>
      <c r="B18" s="145">
        <v>6.6097022023334923E-2</v>
      </c>
      <c r="C18" s="145">
        <v>4.5217730008985296E-2</v>
      </c>
      <c r="D18" s="145">
        <v>5.125266113874994E-2</v>
      </c>
    </row>
    <row r="19" spans="1:4" x14ac:dyDescent="0.35">
      <c r="A19" t="s">
        <v>189</v>
      </c>
      <c r="B19" s="145">
        <v>1.2835646641363817E-2</v>
      </c>
      <c r="C19" s="145">
        <v>6.5962578044830708E-3</v>
      </c>
      <c r="D19" s="145">
        <v>1.4164235497864256E-2</v>
      </c>
    </row>
    <row r="20" spans="1:4" x14ac:dyDescent="0.35">
      <c r="A20" t="s">
        <v>190</v>
      </c>
      <c r="B20" s="145">
        <v>1.2213572772605624E-2</v>
      </c>
      <c r="C20" s="145">
        <v>5.42083208103495E-3</v>
      </c>
      <c r="D20" s="145">
        <v>1.0948916259219267E-2</v>
      </c>
    </row>
    <row r="21" spans="1:4" x14ac:dyDescent="0.35">
      <c r="A21" t="s">
        <v>191</v>
      </c>
      <c r="B21" s="145">
        <v>2.6566042983694416E-2</v>
      </c>
      <c r="C21" s="145">
        <v>1.7456471224853578E-2</v>
      </c>
      <c r="D21" s="145">
        <v>1.2874101299752002E-2</v>
      </c>
    </row>
    <row r="22" spans="1:4" x14ac:dyDescent="0.35">
      <c r="A22" t="s">
        <v>192</v>
      </c>
      <c r="B22" s="145">
        <v>7.9326746605726944E-3</v>
      </c>
      <c r="C22" s="145">
        <v>6.952871619062391E-3</v>
      </c>
      <c r="D22" s="145">
        <v>1.9314681606242567E-2</v>
      </c>
    </row>
    <row r="23" spans="1:4" x14ac:dyDescent="0.35">
      <c r="A23" t="s">
        <v>193</v>
      </c>
      <c r="B23" s="145">
        <v>8.3566981121506456E-3</v>
      </c>
      <c r="C23" s="145">
        <v>6.2692998346854847E-3</v>
      </c>
      <c r="D23" s="145">
        <v>9.6181937624398896E-3</v>
      </c>
    </row>
    <row r="24" spans="1:4" x14ac:dyDescent="0.35">
      <c r="A24" t="s">
        <v>194</v>
      </c>
      <c r="B24" s="145">
        <v>1.8998545118320411E-2</v>
      </c>
      <c r="C24" s="145">
        <v>2.8862772539410466E-2</v>
      </c>
      <c r="D24" s="145">
        <v>2.1815648137513587E-2</v>
      </c>
    </row>
    <row r="25" spans="1:4" x14ac:dyDescent="0.35">
      <c r="A25" t="s">
        <v>195</v>
      </c>
      <c r="B25" s="145">
        <v>2.3562022186410802E-2</v>
      </c>
      <c r="C25" s="145">
        <v>4.826689093445055E-3</v>
      </c>
      <c r="D25" s="145">
        <v>8.151145379583705E-3</v>
      </c>
    </row>
    <row r="26" spans="1:4" x14ac:dyDescent="0.35">
      <c r="A26" t="s">
        <v>196</v>
      </c>
      <c r="B26" s="145">
        <v>2.129432684280531E-2</v>
      </c>
      <c r="C26" s="145">
        <v>3.2126197276296294E-2</v>
      </c>
      <c r="D26" s="145">
        <v>1.541401545391582E-2</v>
      </c>
    </row>
    <row r="28" spans="1:4" x14ac:dyDescent="0.35">
      <c r="A28" t="s">
        <v>224</v>
      </c>
      <c r="B28" s="145">
        <f>MAX($C$4:$D$26)</f>
        <v>6.8504313338567963E-2</v>
      </c>
    </row>
    <row r="29" spans="1:4" x14ac:dyDescent="0.35">
      <c r="A29" t="s">
        <v>226</v>
      </c>
      <c r="B29" s="145">
        <f>MIN($C$4:$D$26)</f>
        <v>3.1202888715466158E-3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F9AC1-2DED-475F-A9E4-D48A3ED4B635}">
  <sheetPr>
    <tabColor theme="9" tint="-0.249977111117893"/>
  </sheetPr>
  <dimension ref="A1:BH74"/>
  <sheetViews>
    <sheetView workbookViewId="0">
      <pane xSplit="1" ySplit="4" topLeftCell="B35" activePane="bottomRight" state="frozen"/>
      <selection activeCell="BM6" sqref="BM6"/>
      <selection pane="topRight" activeCell="BM6" sqref="BM6"/>
      <selection pane="bottomLeft" activeCell="BM6" sqref="BM6"/>
      <selection pane="bottomRight" activeCell="BM6" sqref="BM6"/>
    </sheetView>
  </sheetViews>
  <sheetFormatPr baseColWidth="10" defaultColWidth="11.453125" defaultRowHeight="11.5" x14ac:dyDescent="0.3"/>
  <cols>
    <col min="1" max="1" width="25.26953125" style="118" bestFit="1" customWidth="1"/>
    <col min="2" max="59" width="13.81640625" style="118" customWidth="1"/>
    <col min="60" max="16384" width="11.453125" style="118"/>
  </cols>
  <sheetData>
    <row r="1" spans="1:59" x14ac:dyDescent="0.3">
      <c r="A1" s="117" t="s">
        <v>199</v>
      </c>
      <c r="B1" s="118">
        <v>2024</v>
      </c>
    </row>
    <row r="3" spans="1:59" x14ac:dyDescent="0.3">
      <c r="A3" s="119" t="s">
        <v>173</v>
      </c>
      <c r="B3" s="226" t="s">
        <v>6</v>
      </c>
      <c r="C3" s="227"/>
      <c r="D3" s="227"/>
      <c r="E3" s="227"/>
      <c r="F3" s="227"/>
      <c r="G3" s="227"/>
      <c r="H3" s="226" t="s">
        <v>27</v>
      </c>
      <c r="I3" s="227"/>
      <c r="J3" s="227"/>
      <c r="K3" s="227"/>
      <c r="L3" s="227"/>
      <c r="M3" s="227"/>
      <c r="N3" s="226" t="s">
        <v>44</v>
      </c>
      <c r="O3" s="227"/>
      <c r="P3" s="227"/>
      <c r="Q3" s="227"/>
      <c r="R3" s="227"/>
      <c r="S3" s="227"/>
      <c r="T3" s="228"/>
      <c r="U3" s="226" t="s">
        <v>64</v>
      </c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8"/>
      <c r="AG3" s="226" t="s">
        <v>93</v>
      </c>
      <c r="AH3" s="227"/>
      <c r="AI3" s="227"/>
      <c r="AJ3" s="227"/>
      <c r="AK3" s="227"/>
      <c r="AL3" s="227"/>
      <c r="AM3" s="227"/>
      <c r="AN3" s="228"/>
      <c r="AO3" s="226" t="s">
        <v>115</v>
      </c>
      <c r="AP3" s="227"/>
      <c r="AQ3" s="227"/>
      <c r="AR3" s="227"/>
      <c r="AS3" s="227"/>
      <c r="AT3" s="227"/>
      <c r="AU3" s="226" t="s">
        <v>132</v>
      </c>
      <c r="AV3" s="227"/>
      <c r="AW3" s="227"/>
      <c r="AX3" s="227"/>
      <c r="AY3" s="227"/>
      <c r="AZ3" s="227"/>
      <c r="BA3" s="228"/>
      <c r="BB3" s="226" t="s">
        <v>151</v>
      </c>
      <c r="BC3" s="227"/>
      <c r="BD3" s="227"/>
      <c r="BE3" s="227"/>
      <c r="BF3" s="227"/>
      <c r="BG3" s="228"/>
    </row>
    <row r="4" spans="1:59" x14ac:dyDescent="0.3">
      <c r="A4" s="119"/>
      <c r="B4" s="120" t="s">
        <v>9</v>
      </c>
      <c r="C4" s="120" t="s">
        <v>13</v>
      </c>
      <c r="D4" s="120" t="s">
        <v>15</v>
      </c>
      <c r="E4" s="121" t="s">
        <v>19</v>
      </c>
      <c r="F4" s="121" t="s">
        <v>22</v>
      </c>
      <c r="G4" s="121" t="s">
        <v>24</v>
      </c>
      <c r="H4" s="120" t="s">
        <v>30</v>
      </c>
      <c r="I4" s="120" t="s">
        <v>32</v>
      </c>
      <c r="J4" s="122" t="s">
        <v>34</v>
      </c>
      <c r="K4" s="120" t="s">
        <v>36</v>
      </c>
      <c r="L4" s="123" t="s">
        <v>40</v>
      </c>
      <c r="M4" s="123" t="s">
        <v>42</v>
      </c>
      <c r="N4" s="120" t="s">
        <v>47</v>
      </c>
      <c r="O4" s="120" t="s">
        <v>50</v>
      </c>
      <c r="P4" s="120" t="s">
        <v>52</v>
      </c>
      <c r="Q4" s="120" t="s">
        <v>54</v>
      </c>
      <c r="R4" s="120" t="s">
        <v>56</v>
      </c>
      <c r="S4" s="120" t="s">
        <v>60</v>
      </c>
      <c r="T4" s="120" t="s">
        <v>62</v>
      </c>
      <c r="U4" s="122" t="s">
        <v>67</v>
      </c>
      <c r="V4" s="122" t="s">
        <v>69</v>
      </c>
      <c r="W4" s="122" t="s">
        <v>71</v>
      </c>
      <c r="X4" s="122" t="s">
        <v>73</v>
      </c>
      <c r="Y4" s="122" t="s">
        <v>77</v>
      </c>
      <c r="Z4" s="122" t="s">
        <v>79</v>
      </c>
      <c r="AA4" s="122" t="s">
        <v>81</v>
      </c>
      <c r="AB4" s="122" t="s">
        <v>83</v>
      </c>
      <c r="AC4" s="122" t="s">
        <v>85</v>
      </c>
      <c r="AD4" s="122" t="s">
        <v>87</v>
      </c>
      <c r="AE4" s="122" t="s">
        <v>89</v>
      </c>
      <c r="AF4" s="122" t="s">
        <v>91</v>
      </c>
      <c r="AG4" s="122" t="s">
        <v>96</v>
      </c>
      <c r="AH4" s="122" t="s">
        <v>99</v>
      </c>
      <c r="AI4" s="122" t="s">
        <v>101</v>
      </c>
      <c r="AJ4" s="122" t="s">
        <v>105</v>
      </c>
      <c r="AK4" s="122" t="s">
        <v>107</v>
      </c>
      <c r="AL4" s="122" t="s">
        <v>109</v>
      </c>
      <c r="AM4" s="122" t="s">
        <v>111</v>
      </c>
      <c r="AN4" s="122" t="s">
        <v>113</v>
      </c>
      <c r="AO4" s="120" t="s">
        <v>118</v>
      </c>
      <c r="AP4" s="120" t="s">
        <v>120</v>
      </c>
      <c r="AQ4" s="120" t="s">
        <v>122</v>
      </c>
      <c r="AR4" s="120" t="s">
        <v>124</v>
      </c>
      <c r="AS4" s="120" t="s">
        <v>128</v>
      </c>
      <c r="AT4" s="120" t="s">
        <v>130</v>
      </c>
      <c r="AU4" s="120" t="s">
        <v>135</v>
      </c>
      <c r="AV4" s="120" t="s">
        <v>137</v>
      </c>
      <c r="AW4" s="120" t="s">
        <v>139</v>
      </c>
      <c r="AX4" s="120" t="s">
        <v>143</v>
      </c>
      <c r="AY4" s="120" t="s">
        <v>145</v>
      </c>
      <c r="AZ4" s="120" t="s">
        <v>147</v>
      </c>
      <c r="BA4" s="120" t="s">
        <v>149</v>
      </c>
      <c r="BB4" s="124" t="s">
        <v>154</v>
      </c>
      <c r="BC4" s="124" t="s">
        <v>156</v>
      </c>
      <c r="BD4" s="124" t="s">
        <v>160</v>
      </c>
      <c r="BE4" s="124" t="s">
        <v>162</v>
      </c>
      <c r="BF4" s="124" t="s">
        <v>166</v>
      </c>
      <c r="BG4" s="124" t="s">
        <v>168</v>
      </c>
    </row>
    <row r="5" spans="1:59" x14ac:dyDescent="0.3">
      <c r="A5" s="125" t="s">
        <v>174</v>
      </c>
      <c r="B5" s="126">
        <v>82874.620375483151</v>
      </c>
      <c r="C5" s="126">
        <v>5236341.2514620367</v>
      </c>
      <c r="D5" s="126">
        <v>3.8525800240669657E-2</v>
      </c>
      <c r="E5" s="126">
        <v>7.187538409620145E-2</v>
      </c>
      <c r="F5" s="126">
        <v>9.3311301200792347E-4</v>
      </c>
      <c r="G5" s="126">
        <v>0.97640457820961812</v>
      </c>
      <c r="H5" s="126">
        <v>0.31557700202324435</v>
      </c>
      <c r="I5" s="126">
        <v>0.25447106836916117</v>
      </c>
      <c r="J5" s="126">
        <v>6.6897106746912238E-2</v>
      </c>
      <c r="K5" s="126">
        <v>120</v>
      </c>
      <c r="L5" s="126">
        <v>5.7670000000000003</v>
      </c>
      <c r="M5" s="126">
        <v>3.4166666666666665</v>
      </c>
      <c r="N5" s="126">
        <v>3.85</v>
      </c>
      <c r="O5" s="126">
        <v>0.52079999999999993</v>
      </c>
      <c r="P5" s="126">
        <v>3.58</v>
      </c>
      <c r="Q5" s="126">
        <v>0.375</v>
      </c>
      <c r="R5" s="126">
        <v>0.54170000000000007</v>
      </c>
      <c r="S5" s="126">
        <v>3.84</v>
      </c>
      <c r="T5" s="126">
        <v>2.72</v>
      </c>
      <c r="U5" s="126">
        <v>3.17</v>
      </c>
      <c r="V5" s="126">
        <v>2.58</v>
      </c>
      <c r="W5" s="126">
        <v>2.77</v>
      </c>
      <c r="X5" s="126">
        <v>3.08</v>
      </c>
      <c r="Y5" s="126">
        <v>4.7293625195688506E-2</v>
      </c>
      <c r="Z5" s="126">
        <v>0.64975349321768905</v>
      </c>
      <c r="AA5" s="126">
        <v>0.3132171222020359</v>
      </c>
      <c r="AB5" s="126">
        <v>2.6495512570994514E-2</v>
      </c>
      <c r="AC5" s="126">
        <v>0.17041467223070261</v>
      </c>
      <c r="AD5" s="126">
        <v>0.5916039103058236</v>
      </c>
      <c r="AE5" s="126">
        <v>0.38699190033237457</v>
      </c>
      <c r="AF5" s="126">
        <v>2.98E-2</v>
      </c>
      <c r="AG5" s="126">
        <v>0.78713541147043253</v>
      </c>
      <c r="AH5" s="126">
        <v>560.13178575023153</v>
      </c>
      <c r="AI5" s="126">
        <v>0.59</v>
      </c>
      <c r="AJ5" s="126">
        <v>0.29399999999999998</v>
      </c>
      <c r="AK5" s="126">
        <v>0.99915556341299605</v>
      </c>
      <c r="AL5" s="126">
        <v>558.26293386918928</v>
      </c>
      <c r="AM5" s="126">
        <v>0.74813301480454852</v>
      </c>
      <c r="AN5" s="126">
        <v>0.9544020713132948</v>
      </c>
      <c r="AO5" s="126">
        <v>2.0359424425040736E-2</v>
      </c>
      <c r="AP5" s="126">
        <v>0.62827738668340083</v>
      </c>
      <c r="AQ5" s="126">
        <v>0.21423209061407705</v>
      </c>
      <c r="AR5" s="126">
        <v>0.66666666666666652</v>
      </c>
      <c r="AS5" s="126">
        <v>2.6456603214539336E-2</v>
      </c>
      <c r="AT5" s="126">
        <v>0.64</v>
      </c>
      <c r="AU5" s="126">
        <v>9.4647432232195214</v>
      </c>
      <c r="AV5" s="126">
        <v>831.63219375229619</v>
      </c>
      <c r="AW5" s="204">
        <v>2325025851.1323075</v>
      </c>
      <c r="AX5" s="126">
        <v>24.087649848296465</v>
      </c>
      <c r="AY5" s="126">
        <v>34.54996240866766</v>
      </c>
      <c r="AZ5" s="126">
        <v>9.2457645882350068</v>
      </c>
      <c r="BA5" s="126">
        <v>3883.7077462475577</v>
      </c>
      <c r="BB5" s="126">
        <v>0.88265954021411186</v>
      </c>
      <c r="BC5" s="126">
        <v>2.0899999999999998E-2</v>
      </c>
      <c r="BD5" s="126">
        <v>5.6877894381647042E-5</v>
      </c>
      <c r="BE5" s="126">
        <v>10584598.227647753</v>
      </c>
      <c r="BF5" s="126">
        <v>1151996.7279629633</v>
      </c>
      <c r="BG5" s="126">
        <v>297274</v>
      </c>
    </row>
    <row r="6" spans="1:59" x14ac:dyDescent="0.3">
      <c r="A6" s="125" t="s">
        <v>175</v>
      </c>
      <c r="B6" s="126">
        <v>133569.26328670356</v>
      </c>
      <c r="C6" s="126">
        <v>0</v>
      </c>
      <c r="D6" s="126">
        <v>2.4399427205267207E-2</v>
      </c>
      <c r="E6" s="126">
        <v>3.8221377313038797E-2</v>
      </c>
      <c r="F6" s="126">
        <v>3.8794748858157622E-4</v>
      </c>
      <c r="G6" s="126">
        <v>0.87023099498248602</v>
      </c>
      <c r="H6" s="126">
        <v>0.25908241494471801</v>
      </c>
      <c r="I6" s="126">
        <v>0.20713008595585936</v>
      </c>
      <c r="J6" s="126">
        <v>0.110991430808004</v>
      </c>
      <c r="K6" s="126">
        <v>112</v>
      </c>
      <c r="L6" s="126">
        <v>5.697857142857143</v>
      </c>
      <c r="M6" s="126">
        <v>3.8461538461538463</v>
      </c>
      <c r="N6" s="126">
        <v>4.37</v>
      </c>
      <c r="O6" s="126">
        <v>0.3407</v>
      </c>
      <c r="P6" s="126">
        <v>4.05</v>
      </c>
      <c r="Q6" s="126">
        <v>0.49450000000000005</v>
      </c>
      <c r="R6" s="126">
        <v>0.3846</v>
      </c>
      <c r="S6" s="126">
        <v>3.2857142857142856</v>
      </c>
      <c r="T6" s="126">
        <v>2.7142857142857144</v>
      </c>
      <c r="U6" s="126">
        <v>3.24</v>
      </c>
      <c r="V6" s="126">
        <v>2.77</v>
      </c>
      <c r="W6" s="126">
        <v>2.87</v>
      </c>
      <c r="X6" s="126">
        <v>2.98</v>
      </c>
      <c r="Y6" s="126">
        <v>1.3632894669447369E-2</v>
      </c>
      <c r="Z6" s="126">
        <v>0.36665530867859575</v>
      </c>
      <c r="AA6" s="126">
        <v>0.18622334326166426</v>
      </c>
      <c r="AB6" s="126">
        <v>1.8181007935371054E-2</v>
      </c>
      <c r="AC6" s="126">
        <v>0.10444545098154547</v>
      </c>
      <c r="AD6" s="126">
        <v>0.59326297207954493</v>
      </c>
      <c r="AE6" s="126">
        <v>0.47604524639511958</v>
      </c>
      <c r="AF6" s="126">
        <v>3.9600000000000003E-2</v>
      </c>
      <c r="AG6" s="126">
        <v>0.67360196840982101</v>
      </c>
      <c r="AH6" s="126">
        <v>476.24236494441806</v>
      </c>
      <c r="AI6" s="126">
        <v>0.41</v>
      </c>
      <c r="AJ6" s="126">
        <v>0.23899999999999999</v>
      </c>
      <c r="AK6" s="126">
        <v>0.99397367032725303</v>
      </c>
      <c r="AL6" s="126">
        <v>497.33483904928715</v>
      </c>
      <c r="AM6" s="126">
        <v>0.87022133642800681</v>
      </c>
      <c r="AN6" s="126">
        <v>0.97468961568595935</v>
      </c>
      <c r="AO6" s="126">
        <v>1.8391617644741176E-2</v>
      </c>
      <c r="AP6" s="126">
        <v>0.69460659029727156</v>
      </c>
      <c r="AQ6" s="126">
        <v>6.5506502399024086E-2</v>
      </c>
      <c r="AR6" s="126">
        <v>0.62637362637362637</v>
      </c>
      <c r="AS6" s="126">
        <v>2.4800922302940478E-2</v>
      </c>
      <c r="AT6" s="126">
        <v>0.62857142857142856</v>
      </c>
      <c r="AU6" s="126">
        <v>6.8771436035645408</v>
      </c>
      <c r="AV6" s="126">
        <v>612.23351592708718</v>
      </c>
      <c r="AW6" s="204">
        <v>4641221706.3654547</v>
      </c>
      <c r="AX6" s="126">
        <v>11.741464689012631</v>
      </c>
      <c r="AY6" s="126">
        <v>19.289549131949322</v>
      </c>
      <c r="AZ6" s="126">
        <v>7.9674224675442851</v>
      </c>
      <c r="BA6" s="126">
        <v>2215.7821220265264</v>
      </c>
      <c r="BB6" s="126">
        <v>0.81749170116883962</v>
      </c>
      <c r="BC6" s="126">
        <v>-1.66E-2</v>
      </c>
      <c r="BD6" s="126">
        <v>3.8338585671922002E-5</v>
      </c>
      <c r="BE6" s="126">
        <v>10057403.123987924</v>
      </c>
      <c r="BF6" s="126">
        <v>377914.48324074072</v>
      </c>
      <c r="BG6" s="126">
        <v>289869</v>
      </c>
    </row>
    <row r="7" spans="1:59" x14ac:dyDescent="0.3">
      <c r="A7" s="125" t="s">
        <v>176</v>
      </c>
      <c r="B7" s="126">
        <v>38161.231584174806</v>
      </c>
      <c r="C7" s="126">
        <v>84901.609601786375</v>
      </c>
      <c r="D7" s="126">
        <v>1.2938808071782175E-2</v>
      </c>
      <c r="E7" s="126">
        <v>3.7160886119711259E-2</v>
      </c>
      <c r="F7" s="126">
        <v>2.2212316372131071E-3</v>
      </c>
      <c r="G7" s="126">
        <v>0.82647527910685803</v>
      </c>
      <c r="H7" s="126">
        <v>0.28955982902814198</v>
      </c>
      <c r="I7" s="126">
        <v>0.24831885427647124</v>
      </c>
      <c r="J7" s="126">
        <v>6.5976671632191369E-2</v>
      </c>
      <c r="K7" s="126">
        <v>89</v>
      </c>
      <c r="L7" s="126">
        <v>4.6031250000000004</v>
      </c>
      <c r="M7" s="126">
        <v>3.7</v>
      </c>
      <c r="N7" s="126">
        <v>4.13</v>
      </c>
      <c r="O7" s="126">
        <v>0.3</v>
      </c>
      <c r="P7" s="126">
        <v>3.9</v>
      </c>
      <c r="Q7" s="126">
        <v>0.6</v>
      </c>
      <c r="R7" s="126">
        <v>0.43329999999999996</v>
      </c>
      <c r="S7" s="126">
        <v>3.3333333333333335</v>
      </c>
      <c r="T7" s="126">
        <v>4.041666666666667</v>
      </c>
      <c r="U7" s="126">
        <v>3.63</v>
      </c>
      <c r="V7" s="126">
        <v>3.13</v>
      </c>
      <c r="W7" s="126">
        <v>3.3</v>
      </c>
      <c r="X7" s="126">
        <v>3.5</v>
      </c>
      <c r="Y7" s="126">
        <v>3.5279669550260066E-2</v>
      </c>
      <c r="Z7" s="126">
        <v>0.62843864260852988</v>
      </c>
      <c r="AA7" s="126">
        <v>0.10996366154938692</v>
      </c>
      <c r="AB7" s="126">
        <v>2.9450743162864439E-3</v>
      </c>
      <c r="AC7" s="126">
        <v>2.2920310729277922E-2</v>
      </c>
      <c r="AD7" s="126">
        <v>0.58854456474292971</v>
      </c>
      <c r="AE7" s="126">
        <v>0.56098692652618298</v>
      </c>
      <c r="AF7" s="126">
        <v>2.29E-2</v>
      </c>
      <c r="AG7" s="126">
        <v>0.99471394817121706</v>
      </c>
      <c r="AH7" s="126">
        <v>338.22793877499998</v>
      </c>
      <c r="AI7" s="126">
        <v>0.33</v>
      </c>
      <c r="AJ7" s="126">
        <v>0.21</v>
      </c>
      <c r="AK7" s="126">
        <v>0.98935115297690801</v>
      </c>
      <c r="AL7" s="126">
        <v>569.37455114992872</v>
      </c>
      <c r="AM7" s="126">
        <v>0.85442081841596151</v>
      </c>
      <c r="AN7" s="126">
        <v>0.99924733629564433</v>
      </c>
      <c r="AO7" s="126">
        <v>3.1202888715466158E-3</v>
      </c>
      <c r="AP7" s="126">
        <v>0.60627830054621956</v>
      </c>
      <c r="AQ7" s="126">
        <v>0.11606526888812972</v>
      </c>
      <c r="AR7" s="126">
        <v>0.66666666666666652</v>
      </c>
      <c r="AS7" s="126">
        <v>2.2450660366642276E-2</v>
      </c>
      <c r="AT7" s="126">
        <v>0.54166666666666663</v>
      </c>
      <c r="AU7" s="126">
        <v>6.9725106242367501</v>
      </c>
      <c r="AV7" s="126">
        <v>682.09343063185599</v>
      </c>
      <c r="AW7" s="204">
        <v>4257048650.287333</v>
      </c>
      <c r="AX7" s="126">
        <v>16.168140577940292</v>
      </c>
      <c r="AY7" s="126">
        <v>10.105087861212681</v>
      </c>
      <c r="AZ7" s="126">
        <v>9.0945790750914117</v>
      </c>
      <c r="BA7" s="126">
        <v>1434.9224762922006</v>
      </c>
      <c r="BB7" s="126">
        <v>0.81982483114339133</v>
      </c>
      <c r="BC7" s="126">
        <v>1.7399999999999999E-2</v>
      </c>
      <c r="BD7" s="126">
        <v>5.9929485184669305E-5</v>
      </c>
      <c r="BE7" s="126">
        <v>11523702.162154399</v>
      </c>
      <c r="BF7" s="126">
        <v>1599770.99</v>
      </c>
      <c r="BG7" s="126">
        <v>239839</v>
      </c>
    </row>
    <row r="8" spans="1:59" x14ac:dyDescent="0.3">
      <c r="A8" s="125" t="s">
        <v>177</v>
      </c>
      <c r="B8" s="126">
        <v>0</v>
      </c>
      <c r="C8" s="126">
        <v>0</v>
      </c>
      <c r="D8" s="126">
        <v>8.4516167979202753E-3</v>
      </c>
      <c r="E8" s="126">
        <v>9.5838897635827758E-2</v>
      </c>
      <c r="F8" s="126">
        <v>4.7866986554218424E-4</v>
      </c>
      <c r="G8" s="126">
        <v>0.87300104412815305</v>
      </c>
      <c r="H8" s="126">
        <v>0.28415917032565752</v>
      </c>
      <c r="I8" s="126">
        <v>0.26470404556411825</v>
      </c>
      <c r="J8" s="126">
        <v>5.4362957815384562E-2</v>
      </c>
      <c r="K8" s="126">
        <v>133</v>
      </c>
      <c r="L8" s="126">
        <v>4.918181818181818</v>
      </c>
      <c r="M8" s="126">
        <v>4.2765957446808507</v>
      </c>
      <c r="N8" s="126">
        <v>4.0199999999999996</v>
      </c>
      <c r="O8" s="126">
        <v>0.27660000000000001</v>
      </c>
      <c r="P8" s="126">
        <v>3.81</v>
      </c>
      <c r="Q8" s="126">
        <v>0.4894</v>
      </c>
      <c r="R8" s="126">
        <v>0.42549999999999999</v>
      </c>
      <c r="S8" s="126">
        <v>3.2272727272727271</v>
      </c>
      <c r="T8" s="126">
        <v>2.9545454545454546</v>
      </c>
      <c r="U8" s="126">
        <v>3.66</v>
      </c>
      <c r="V8" s="126">
        <v>3.23</v>
      </c>
      <c r="W8" s="126">
        <v>3.23</v>
      </c>
      <c r="X8" s="126">
        <v>3.17</v>
      </c>
      <c r="Y8" s="126">
        <v>3.7053021926345409E-2</v>
      </c>
      <c r="Z8" s="126">
        <v>0.574491471397372</v>
      </c>
      <c r="AA8" s="126">
        <v>0.29024061286029723</v>
      </c>
      <c r="AB8" s="126">
        <v>3.7852624398794395E-2</v>
      </c>
      <c r="AC8" s="126">
        <v>0.15260679062977231</v>
      </c>
      <c r="AD8" s="126">
        <v>0.59892063025482312</v>
      </c>
      <c r="AE8" s="126">
        <v>0.45624306467915082</v>
      </c>
      <c r="AF8" s="126">
        <v>2.9399999999999999E-2</v>
      </c>
      <c r="AG8" s="126">
        <v>0.69461481359859567</v>
      </c>
      <c r="AH8" s="126">
        <v>398.96741677862099</v>
      </c>
      <c r="AI8" s="126">
        <v>0.3</v>
      </c>
      <c r="AJ8" s="126">
        <v>0.255</v>
      </c>
      <c r="AK8" s="126">
        <v>0.99472303631302195</v>
      </c>
      <c r="AL8" s="126">
        <v>512.49775493791549</v>
      </c>
      <c r="AM8" s="126">
        <v>0.86772614679334137</v>
      </c>
      <c r="AN8" s="126">
        <v>0.94381442829009754</v>
      </c>
      <c r="AO8" s="126">
        <v>1.2824732843558185E-2</v>
      </c>
      <c r="AP8" s="126">
        <v>0.59946922884420462</v>
      </c>
      <c r="AQ8" s="126">
        <v>5.8640772668932729E-2</v>
      </c>
      <c r="AR8" s="126">
        <v>0.68085106382978722</v>
      </c>
      <c r="AS8" s="126">
        <v>1.889728595804371E-2</v>
      </c>
      <c r="AT8" s="126">
        <v>0.81818181818181823</v>
      </c>
      <c r="AU8" s="126">
        <v>8.0541669575115851</v>
      </c>
      <c r="AV8" s="126">
        <v>823.05915670570766</v>
      </c>
      <c r="AW8" s="204">
        <v>4059060627.6666665</v>
      </c>
      <c r="AX8" s="126">
        <v>55.228573422936584</v>
      </c>
      <c r="AY8" s="126">
        <v>17.642460954549183</v>
      </c>
      <c r="AZ8" s="126">
        <v>11.50595279644512</v>
      </c>
      <c r="BA8" s="126">
        <v>1545.6329923224614</v>
      </c>
      <c r="BB8" s="126">
        <v>0.83421623445333071</v>
      </c>
      <c r="BC8" s="126">
        <v>1.7999999999999999E-2</v>
      </c>
      <c r="BD8" s="126">
        <v>5.1880551074948306E-5</v>
      </c>
      <c r="BE8" s="126">
        <v>12778520.936088627</v>
      </c>
      <c r="BF8" s="126">
        <v>106435.26599999999</v>
      </c>
      <c r="BG8" s="126">
        <v>239931</v>
      </c>
    </row>
    <row r="9" spans="1:59" x14ac:dyDescent="0.3">
      <c r="A9" s="125" t="s">
        <v>178</v>
      </c>
      <c r="B9" s="126">
        <v>0</v>
      </c>
      <c r="C9" s="126">
        <v>17654623.027505621</v>
      </c>
      <c r="D9" s="126">
        <v>5.4802030201932268E-3</v>
      </c>
      <c r="E9" s="126">
        <v>7.0364905880772807E-2</v>
      </c>
      <c r="F9" s="126">
        <v>1.1319422588111131E-3</v>
      </c>
      <c r="G9" s="126">
        <v>0.91760521636040304</v>
      </c>
      <c r="H9" s="126">
        <v>0.3279096631636359</v>
      </c>
      <c r="I9" s="126">
        <v>0.29780162305343255</v>
      </c>
      <c r="J9" s="126">
        <v>4.0518060164610327E-2</v>
      </c>
      <c r="K9" s="126">
        <v>185</v>
      </c>
      <c r="L9" s="126">
        <v>5.4033333333333324</v>
      </c>
      <c r="M9" s="126">
        <v>3.354838709677419</v>
      </c>
      <c r="N9" s="126">
        <v>3.9</v>
      </c>
      <c r="O9" s="126">
        <v>0.3871</v>
      </c>
      <c r="P9" s="126">
        <v>3.77</v>
      </c>
      <c r="Q9" s="126">
        <v>0.45159999999999995</v>
      </c>
      <c r="R9" s="126">
        <v>0.45159999999999995</v>
      </c>
      <c r="S9" s="126">
        <v>2.9</v>
      </c>
      <c r="T9" s="126">
        <v>3.6333333333333333</v>
      </c>
      <c r="U9" s="126">
        <v>2.94</v>
      </c>
      <c r="V9" s="126">
        <v>3.45</v>
      </c>
      <c r="W9" s="126">
        <v>2.74</v>
      </c>
      <c r="X9" s="126">
        <v>2.81</v>
      </c>
      <c r="Y9" s="126">
        <v>6.0035839009045501E-2</v>
      </c>
      <c r="Z9" s="126">
        <v>0.53422052092115857</v>
      </c>
      <c r="AA9" s="126">
        <v>0.41040581823582339</v>
      </c>
      <c r="AB9" s="126">
        <v>8.1467447772949939E-2</v>
      </c>
      <c r="AC9" s="126">
        <v>0.20769065018639413</v>
      </c>
      <c r="AD9" s="126">
        <v>0.54072130286978826</v>
      </c>
      <c r="AE9" s="126">
        <v>0.32940233213836406</v>
      </c>
      <c r="AF9" s="126">
        <v>2.47E-2</v>
      </c>
      <c r="AG9" s="126">
        <v>0.93711966439090366</v>
      </c>
      <c r="AH9" s="126">
        <v>381.71310139657857</v>
      </c>
      <c r="AI9" s="126">
        <v>0.2</v>
      </c>
      <c r="AJ9" s="126">
        <v>0.22500000000000001</v>
      </c>
      <c r="AK9" s="126">
        <v>0.99449192032878198</v>
      </c>
      <c r="AL9" s="126">
        <v>603.39499866760889</v>
      </c>
      <c r="AM9" s="126">
        <v>0.84604069693320283</v>
      </c>
      <c r="AN9" s="126">
        <v>0.93894416884122389</v>
      </c>
      <c r="AO9" s="126">
        <v>3.337148463165851E-2</v>
      </c>
      <c r="AP9" s="126">
        <v>0.70455888361159058</v>
      </c>
      <c r="AQ9" s="126">
        <v>3.4606532285929845E-2</v>
      </c>
      <c r="AR9" s="126">
        <v>0.64516129032258063</v>
      </c>
      <c r="AS9" s="126">
        <v>2.374466256151123E-2</v>
      </c>
      <c r="AT9" s="126">
        <v>0.7</v>
      </c>
      <c r="AU9" s="126">
        <v>16.923727835685987</v>
      </c>
      <c r="AV9" s="126">
        <v>1132.73587445671</v>
      </c>
      <c r="AW9" s="204">
        <v>2854688171.4135294</v>
      </c>
      <c r="AX9" s="126">
        <v>30.770414246701801</v>
      </c>
      <c r="AY9" s="126">
        <v>26.92411246586407</v>
      </c>
      <c r="AZ9" s="126">
        <v>21.154659794607483</v>
      </c>
      <c r="BA9" s="126">
        <v>1601.9846917189122</v>
      </c>
      <c r="BB9" s="126">
        <v>0.87256033778054498</v>
      </c>
      <c r="BC9" s="126">
        <v>2.86E-2</v>
      </c>
      <c r="BD9" s="126">
        <v>6.6935784338877465E-5</v>
      </c>
      <c r="BE9" s="126">
        <v>14362959.877187541</v>
      </c>
      <c r="BF9" s="126">
        <v>10332</v>
      </c>
      <c r="BG9" s="126">
        <v>133019</v>
      </c>
    </row>
    <row r="10" spans="1:59" x14ac:dyDescent="0.3">
      <c r="A10" s="125" t="s">
        <v>179</v>
      </c>
      <c r="B10" s="126">
        <v>0</v>
      </c>
      <c r="C10" s="126">
        <v>0</v>
      </c>
      <c r="D10" s="126">
        <v>1.1633493741570777E-2</v>
      </c>
      <c r="E10" s="126">
        <v>2.0396077186715312E-2</v>
      </c>
      <c r="F10" s="126">
        <v>2.2762890684686053E-4</v>
      </c>
      <c r="G10" s="126">
        <v>0.887719636995559</v>
      </c>
      <c r="H10" s="126">
        <v>0.24802607322127382</v>
      </c>
      <c r="I10" s="126">
        <v>0.25198519935143227</v>
      </c>
      <c r="J10" s="126">
        <v>3.2320270149099536E-2</v>
      </c>
      <c r="K10" s="126">
        <v>40</v>
      </c>
      <c r="L10" s="126">
        <v>5.4102941176470587</v>
      </c>
      <c r="M10" s="126">
        <v>3.416666666666667</v>
      </c>
      <c r="N10" s="126">
        <v>3.75</v>
      </c>
      <c r="O10" s="126">
        <v>0.375</v>
      </c>
      <c r="P10" s="126">
        <v>3.5</v>
      </c>
      <c r="Q10" s="126">
        <v>0.5</v>
      </c>
      <c r="R10" s="126">
        <v>0.41670000000000001</v>
      </c>
      <c r="S10" s="126">
        <v>2.8235294117647061</v>
      </c>
      <c r="T10" s="126">
        <v>3.1764705882352939</v>
      </c>
      <c r="U10" s="126">
        <v>3.21</v>
      </c>
      <c r="V10" s="126">
        <v>2.79</v>
      </c>
      <c r="W10" s="126">
        <v>2.92</v>
      </c>
      <c r="X10" s="126">
        <v>2.79</v>
      </c>
      <c r="Y10" s="126">
        <v>6.8318545963816729E-2</v>
      </c>
      <c r="Z10" s="126">
        <v>0.51871150029230018</v>
      </c>
      <c r="AA10" s="126">
        <v>0.24452786695061257</v>
      </c>
      <c r="AB10" s="126">
        <v>5.2099549284705476E-2</v>
      </c>
      <c r="AC10" s="126">
        <v>0.10750890339260512</v>
      </c>
      <c r="AD10" s="126">
        <v>0.53876116026841991</v>
      </c>
      <c r="AE10" s="126">
        <v>0.43563396655076264</v>
      </c>
      <c r="AF10" s="126">
        <v>2.0199999999999999E-2</v>
      </c>
      <c r="AG10" s="126">
        <v>0.62043875326225828</v>
      </c>
      <c r="AH10" s="126">
        <v>657.27379662216424</v>
      </c>
      <c r="AI10" s="126">
        <v>0.28000000000000003</v>
      </c>
      <c r="AJ10" s="126">
        <v>0.27200000000000002</v>
      </c>
      <c r="AK10" s="126">
        <v>0.99403626245360999</v>
      </c>
      <c r="AL10" s="126">
        <v>557.37970801714675</v>
      </c>
      <c r="AM10" s="126">
        <v>0.88172265762304036</v>
      </c>
      <c r="AN10" s="126">
        <v>0.88366204763276779</v>
      </c>
      <c r="AO10" s="126">
        <v>5.2845242628852977E-2</v>
      </c>
      <c r="AP10" s="126">
        <v>0.58372468610159378</v>
      </c>
      <c r="AQ10" s="126">
        <v>9.6502018882064736E-2</v>
      </c>
      <c r="AR10" s="126">
        <v>0.70833333333333348</v>
      </c>
      <c r="AS10" s="126">
        <v>1.5876102196489224E-2</v>
      </c>
      <c r="AT10" s="126">
        <v>0.76470588235294112</v>
      </c>
      <c r="AU10" s="126">
        <v>6.537897330494796</v>
      </c>
      <c r="AV10" s="126">
        <v>547.54890142893919</v>
      </c>
      <c r="AW10" s="204">
        <v>7064002393.3242865</v>
      </c>
      <c r="AX10" s="126">
        <v>13.620619438530825</v>
      </c>
      <c r="AY10" s="126">
        <v>31.327424708620899</v>
      </c>
      <c r="AZ10" s="126">
        <v>9.5344336069715769</v>
      </c>
      <c r="BA10" s="126">
        <v>1846.9559958647799</v>
      </c>
      <c r="BB10" s="126">
        <v>0.83359732444072843</v>
      </c>
      <c r="BC10" s="126">
        <v>4.5999999999999999E-3</v>
      </c>
      <c r="BD10" s="126">
        <v>4.3165027940631902E-5</v>
      </c>
      <c r="BE10" s="126">
        <v>10827271.226173159</v>
      </c>
      <c r="BF10" s="126">
        <v>0</v>
      </c>
      <c r="BG10" s="126">
        <v>61798</v>
      </c>
    </row>
    <row r="11" spans="1:59" x14ac:dyDescent="0.3">
      <c r="A11" s="125" t="s">
        <v>180</v>
      </c>
      <c r="B11" s="126">
        <v>0</v>
      </c>
      <c r="C11" s="126">
        <v>0</v>
      </c>
      <c r="D11" s="126">
        <v>1.1931790237045438E-2</v>
      </c>
      <c r="E11" s="126">
        <v>8.4428764307941134E-2</v>
      </c>
      <c r="F11" s="126">
        <v>3.2000000000000002E-3</v>
      </c>
      <c r="G11" s="126">
        <v>0.91398524564432582</v>
      </c>
      <c r="H11" s="126">
        <v>0.1934006770698822</v>
      </c>
      <c r="I11" s="126">
        <v>0.16108096160002439</v>
      </c>
      <c r="J11" s="126">
        <v>4.0518469013899168E-2</v>
      </c>
      <c r="K11" s="126">
        <v>10</v>
      </c>
      <c r="L11" s="126">
        <v>5.95</v>
      </c>
      <c r="M11" s="126">
        <v>3.5263157894736841</v>
      </c>
      <c r="N11" s="126">
        <v>3.79</v>
      </c>
      <c r="O11" s="126">
        <v>0.57889999999999997</v>
      </c>
      <c r="P11" s="126">
        <v>3.63</v>
      </c>
      <c r="Q11" s="126">
        <v>0.42109999999999997</v>
      </c>
      <c r="R11" s="126">
        <v>0.57889999999999997</v>
      </c>
      <c r="S11" s="126">
        <v>3</v>
      </c>
      <c r="T11" s="126">
        <v>2.8</v>
      </c>
      <c r="U11" s="126">
        <v>3.47</v>
      </c>
      <c r="V11" s="126">
        <v>1.74</v>
      </c>
      <c r="W11" s="126">
        <v>2.95</v>
      </c>
      <c r="X11" s="126">
        <v>2.95</v>
      </c>
      <c r="Y11" s="126">
        <v>2.3341046586398798E-2</v>
      </c>
      <c r="Z11" s="126">
        <v>0.49503607871187799</v>
      </c>
      <c r="AA11" s="126">
        <v>0.15995137662129569</v>
      </c>
      <c r="AB11" s="126">
        <v>3.4283030628396348E-2</v>
      </c>
      <c r="AC11" s="126">
        <v>3.91918272820748E-2</v>
      </c>
      <c r="AD11" s="126">
        <v>0.53746895228173619</v>
      </c>
      <c r="AE11" s="126">
        <v>0.59619876031256713</v>
      </c>
      <c r="AF11" s="126">
        <v>1.9199999999999998E-2</v>
      </c>
      <c r="AG11" s="126">
        <v>0.51698091458201845</v>
      </c>
      <c r="AH11" s="126">
        <v>299.33848572167182</v>
      </c>
      <c r="AI11" s="126">
        <v>0.26</v>
      </c>
      <c r="AJ11" s="126">
        <v>0.14899999999999999</v>
      </c>
      <c r="AK11" s="126">
        <v>0.98275187859791302</v>
      </c>
      <c r="AL11" s="126">
        <v>588.83234177443899</v>
      </c>
      <c r="AM11" s="126">
        <v>0.70998825339806881</v>
      </c>
      <c r="AN11" s="126">
        <v>0.95595488879981128</v>
      </c>
      <c r="AO11" s="126">
        <v>2.1713204823486085E-2</v>
      </c>
      <c r="AP11" s="126">
        <v>0.66693292661605053</v>
      </c>
      <c r="AQ11" s="126">
        <v>4.1693761383242309E-2</v>
      </c>
      <c r="AR11" s="126">
        <v>0.73684210526315785</v>
      </c>
      <c r="AS11" s="126">
        <v>9.6154097258649481E-3</v>
      </c>
      <c r="AT11" s="126">
        <v>0.7</v>
      </c>
      <c r="AU11" s="126">
        <v>2.3929536130728013</v>
      </c>
      <c r="AV11" s="126">
        <v>294.81188513056912</v>
      </c>
      <c r="AW11" s="204">
        <v>3859442018.4000001</v>
      </c>
      <c r="AX11" s="126">
        <v>8.6146330070620856</v>
      </c>
      <c r="AY11" s="126">
        <v>6.7002701166038436</v>
      </c>
      <c r="AZ11" s="126">
        <v>0</v>
      </c>
      <c r="BA11" s="126">
        <v>826.04758723273096</v>
      </c>
      <c r="BB11" s="126">
        <v>0.81465875454564107</v>
      </c>
      <c r="BC11" s="126">
        <v>1.23E-2</v>
      </c>
      <c r="BD11" s="126">
        <v>5.9883430721474596E-5</v>
      </c>
      <c r="BE11" s="126">
        <v>12663719.797292577</v>
      </c>
      <c r="BF11" s="126">
        <v>270718.27948051959</v>
      </c>
      <c r="BG11" s="126">
        <v>518937</v>
      </c>
    </row>
    <row r="12" spans="1:59" x14ac:dyDescent="0.3">
      <c r="A12" s="125" t="s">
        <v>181</v>
      </c>
      <c r="B12" s="126">
        <v>229118.67127908333</v>
      </c>
      <c r="C12" s="126">
        <v>10384188.626177026</v>
      </c>
      <c r="D12" s="126">
        <v>9.2031829125770598E-2</v>
      </c>
      <c r="E12" s="126">
        <v>9.0972322343152945E-2</v>
      </c>
      <c r="F12" s="126">
        <v>5.2262849119670812E-4</v>
      </c>
      <c r="G12" s="126">
        <v>0.87562459206116749</v>
      </c>
      <c r="H12" s="126">
        <v>0.38800955647193075</v>
      </c>
      <c r="I12" s="126">
        <v>0.38679320549279705</v>
      </c>
      <c r="J12" s="126">
        <v>0.11651799018414184</v>
      </c>
      <c r="K12" s="126">
        <v>380</v>
      </c>
      <c r="L12" s="126">
        <v>4.8900000000000006</v>
      </c>
      <c r="M12" s="126">
        <v>4.21</v>
      </c>
      <c r="N12" s="126">
        <v>4.26</v>
      </c>
      <c r="O12" s="126">
        <v>0.31509999999999999</v>
      </c>
      <c r="P12" s="126">
        <v>3.51</v>
      </c>
      <c r="Q12" s="126">
        <v>0.54789999999999994</v>
      </c>
      <c r="R12" s="126">
        <v>0.41100000000000003</v>
      </c>
      <c r="S12" s="126">
        <v>3.0285714285714285</v>
      </c>
      <c r="T12" s="126">
        <v>3.0285714285714285</v>
      </c>
      <c r="U12" s="126">
        <v>3.25</v>
      </c>
      <c r="V12" s="126">
        <v>3.07</v>
      </c>
      <c r="W12" s="126">
        <v>3.07</v>
      </c>
      <c r="X12" s="126">
        <v>3.16</v>
      </c>
      <c r="Y12" s="126">
        <v>5.6252834841884286E-2</v>
      </c>
      <c r="Z12" s="126">
        <v>0.4609883559877983</v>
      </c>
      <c r="AA12" s="126">
        <v>0.36416658089399723</v>
      </c>
      <c r="AB12" s="126">
        <v>9.5607085164483296E-2</v>
      </c>
      <c r="AC12" s="126">
        <v>0.18471327079154329</v>
      </c>
      <c r="AD12" s="126">
        <v>0.62261978932253359</v>
      </c>
      <c r="AE12" s="126">
        <v>0.32789358282884146</v>
      </c>
      <c r="AF12" s="126">
        <v>2.8899999999999999E-2</v>
      </c>
      <c r="AG12" s="126">
        <v>0.89700000000000002</v>
      </c>
      <c r="AH12" s="126">
        <v>521.06759737624088</v>
      </c>
      <c r="AI12" s="126">
        <v>1</v>
      </c>
      <c r="AJ12" s="126">
        <v>0.28799999999999998</v>
      </c>
      <c r="AK12" s="126">
        <v>0.992848497638538</v>
      </c>
      <c r="AL12" s="126">
        <v>521.14376215565153</v>
      </c>
      <c r="AM12" s="126">
        <v>0.92470916277910942</v>
      </c>
      <c r="AN12" s="126">
        <v>0.99603858772693166</v>
      </c>
      <c r="AO12" s="126">
        <v>6.4988124484329751E-2</v>
      </c>
      <c r="AP12" s="126">
        <v>0.67166821995179304</v>
      </c>
      <c r="AQ12" s="126">
        <v>0.29716813475337217</v>
      </c>
      <c r="AR12" s="126">
        <v>0.69863013698630139</v>
      </c>
      <c r="AS12" s="126">
        <v>3.5463605285980512E-2</v>
      </c>
      <c r="AT12" s="126">
        <v>0.77142857142857146</v>
      </c>
      <c r="AU12" s="126">
        <v>8.6621697897048708</v>
      </c>
      <c r="AV12" s="126">
        <v>835.98829260758748</v>
      </c>
      <c r="AW12" s="204">
        <v>2366741709.353559</v>
      </c>
      <c r="AX12" s="126">
        <v>31.752821809768591</v>
      </c>
      <c r="AY12" s="126">
        <v>26.037313884010242</v>
      </c>
      <c r="AZ12" s="126">
        <v>18.924681798622082</v>
      </c>
      <c r="BA12" s="126">
        <v>3464.6138933074708</v>
      </c>
      <c r="BB12" s="126">
        <v>0.87687401499644491</v>
      </c>
      <c r="BC12" s="126">
        <v>3.3799999999999997E-2</v>
      </c>
      <c r="BD12" s="126">
        <v>2.1801004802888085E-5</v>
      </c>
      <c r="BE12" s="126">
        <v>20798023.076805688</v>
      </c>
      <c r="BF12" s="126">
        <v>825263.84707364335</v>
      </c>
      <c r="BG12" s="126">
        <v>65984</v>
      </c>
    </row>
    <row r="13" spans="1:59" x14ac:dyDescent="0.3">
      <c r="A13" s="125" t="s">
        <v>182</v>
      </c>
      <c r="B13" s="126">
        <v>0</v>
      </c>
      <c r="C13" s="126">
        <v>0</v>
      </c>
      <c r="D13" s="126">
        <v>1.2623928225748853E-2</v>
      </c>
      <c r="E13" s="126">
        <v>0.14675978665915482</v>
      </c>
      <c r="F13" s="126">
        <v>9.903760660868381E-4</v>
      </c>
      <c r="G13" s="126">
        <v>0.85489072017198142</v>
      </c>
      <c r="H13" s="126">
        <v>0.26149650031148075</v>
      </c>
      <c r="I13" s="126">
        <v>0.27592386692805104</v>
      </c>
      <c r="J13" s="126">
        <v>1.7839585491694971E-2</v>
      </c>
      <c r="K13" s="126">
        <v>16</v>
      </c>
      <c r="L13" s="126">
        <v>4.2316666666666674</v>
      </c>
      <c r="M13" s="126">
        <v>3.19</v>
      </c>
      <c r="N13" s="126">
        <v>3.67</v>
      </c>
      <c r="O13" s="126">
        <v>0.21429999999999999</v>
      </c>
      <c r="P13" s="126">
        <v>3.79</v>
      </c>
      <c r="Q13" s="126">
        <v>0.52380000000000004</v>
      </c>
      <c r="R13" s="126">
        <v>0.33329999999999999</v>
      </c>
      <c r="S13" s="126">
        <v>3.4</v>
      </c>
      <c r="T13" s="126">
        <v>2.7</v>
      </c>
      <c r="U13" s="126">
        <v>3.14</v>
      </c>
      <c r="V13" s="126">
        <v>2.76</v>
      </c>
      <c r="W13" s="126">
        <v>3.12</v>
      </c>
      <c r="X13" s="126">
        <v>3.48</v>
      </c>
      <c r="Y13" s="126">
        <v>3.5187149783832292E-2</v>
      </c>
      <c r="Z13" s="126">
        <v>0.17355268601409571</v>
      </c>
      <c r="AA13" s="126">
        <v>0.40788258433278834</v>
      </c>
      <c r="AB13" s="126">
        <v>2.0330897498292633E-2</v>
      </c>
      <c r="AC13" s="126">
        <v>0.25756352603110805</v>
      </c>
      <c r="AD13" s="126">
        <v>0.46714207474408703</v>
      </c>
      <c r="AE13" s="126">
        <v>0.47165703764584543</v>
      </c>
      <c r="AF13" s="126">
        <v>2.1000000000000001E-2</v>
      </c>
      <c r="AG13" s="126">
        <v>0.91877422838422562</v>
      </c>
      <c r="AH13" s="126">
        <v>374.40262525088031</v>
      </c>
      <c r="AI13" s="126">
        <v>0.11</v>
      </c>
      <c r="AJ13" s="126">
        <v>0.28299999999999997</v>
      </c>
      <c r="AK13" s="126">
        <v>0.99302803505653103</v>
      </c>
      <c r="AL13" s="126">
        <v>648.51809333604683</v>
      </c>
      <c r="AM13" s="126">
        <v>0.92359866247384392</v>
      </c>
      <c r="AN13" s="126">
        <v>0.92899495614763328</v>
      </c>
      <c r="AO13" s="126">
        <v>6.8504313338567963E-2</v>
      </c>
      <c r="AP13" s="126">
        <v>0.78149890125483967</v>
      </c>
      <c r="AQ13" s="126">
        <v>3.18586737924886E-2</v>
      </c>
      <c r="AR13" s="126">
        <v>0.66666666666666652</v>
      </c>
      <c r="AS13" s="126">
        <v>1.5274396298652236E-2</v>
      </c>
      <c r="AT13" s="126">
        <v>0.6</v>
      </c>
      <c r="AU13" s="126">
        <v>3.7054535011903771</v>
      </c>
      <c r="AV13" s="126">
        <v>516.91076341605753</v>
      </c>
      <c r="AW13" s="204">
        <v>7968170474.6000004</v>
      </c>
      <c r="AX13" s="126">
        <v>12.969087254166318</v>
      </c>
      <c r="AY13" s="126">
        <v>49.849498539884912</v>
      </c>
      <c r="AZ13" s="126">
        <v>9.2636337529759434</v>
      </c>
      <c r="BA13" s="126">
        <v>1396.9559699487722</v>
      </c>
      <c r="BB13" s="126">
        <v>0.84632745576806512</v>
      </c>
      <c r="BC13" s="126">
        <v>4.6199999999999998E-2</v>
      </c>
      <c r="BD13" s="126">
        <v>5.5708054101216822E-5</v>
      </c>
      <c r="BE13" s="126">
        <v>16960548.484825555</v>
      </c>
      <c r="BF13" s="126">
        <v>28060.65</v>
      </c>
      <c r="BG13" s="126">
        <v>78837</v>
      </c>
    </row>
    <row r="14" spans="1:59" x14ac:dyDescent="0.3">
      <c r="A14" s="125" t="s">
        <v>183</v>
      </c>
      <c r="B14" s="126">
        <v>0</v>
      </c>
      <c r="C14" s="126">
        <v>0</v>
      </c>
      <c r="D14" s="126">
        <v>7.012902367903375E-3</v>
      </c>
      <c r="E14" s="126">
        <v>2.896432824448841E-2</v>
      </c>
      <c r="F14" s="126">
        <v>8.6085208609584839E-4</v>
      </c>
      <c r="G14" s="126">
        <v>0.86121103117505993</v>
      </c>
      <c r="H14" s="126">
        <v>0.28273658489468201</v>
      </c>
      <c r="I14" s="126">
        <v>0.28310914302179219</v>
      </c>
      <c r="J14" s="126">
        <v>2.2536879400887212E-2</v>
      </c>
      <c r="K14" s="126">
        <v>62</v>
      </c>
      <c r="L14" s="126">
        <v>4.7145833333333336</v>
      </c>
      <c r="M14" s="126">
        <v>4</v>
      </c>
      <c r="N14" s="126">
        <v>4.13</v>
      </c>
      <c r="O14" s="126">
        <v>0.5</v>
      </c>
      <c r="P14" s="126">
        <v>4.13</v>
      </c>
      <c r="Q14" s="126">
        <v>0.5</v>
      </c>
      <c r="R14" s="126">
        <v>0.5</v>
      </c>
      <c r="S14" s="126">
        <v>4.1111111111111107</v>
      </c>
      <c r="T14" s="126">
        <v>3.3333333333333335</v>
      </c>
      <c r="U14" s="126">
        <v>3.88</v>
      </c>
      <c r="V14" s="126">
        <v>2</v>
      </c>
      <c r="W14" s="126">
        <v>3.75</v>
      </c>
      <c r="X14" s="126">
        <v>4.25</v>
      </c>
      <c r="Y14" s="126">
        <v>5.1657440583526643E-2</v>
      </c>
      <c r="Z14" s="126">
        <v>0.70056438752231953</v>
      </c>
      <c r="AA14" s="126">
        <v>9.898159193681591E-2</v>
      </c>
      <c r="AB14" s="126">
        <v>1.1587126885521675E-2</v>
      </c>
      <c r="AC14" s="126">
        <v>3.6533985957533599E-2</v>
      </c>
      <c r="AD14" s="126">
        <v>0.55671522409073804</v>
      </c>
      <c r="AE14" s="126">
        <v>0.60952812016177582</v>
      </c>
      <c r="AF14" s="126">
        <v>2.52E-2</v>
      </c>
      <c r="AG14" s="126">
        <v>0.75970345818854201</v>
      </c>
      <c r="AH14" s="126">
        <v>441.29195614714314</v>
      </c>
      <c r="AI14" s="126">
        <v>0.26</v>
      </c>
      <c r="AJ14" s="126">
        <v>0.13200000000000001</v>
      </c>
      <c r="AK14" s="126">
        <v>0.99776399431423601</v>
      </c>
      <c r="AL14" s="126">
        <v>594.04957531094351</v>
      </c>
      <c r="AM14" s="126">
        <v>0.7740568432792525</v>
      </c>
      <c r="AN14" s="126">
        <v>0.77886457039090129</v>
      </c>
      <c r="AO14" s="126">
        <v>5.7470775157132522E-3</v>
      </c>
      <c r="AP14" s="126">
        <v>0.38637686867815402</v>
      </c>
      <c r="AQ14" s="126">
        <v>7.2051532329576895E-2</v>
      </c>
      <c r="AR14" s="126">
        <v>0.625</v>
      </c>
      <c r="AS14" s="126">
        <v>1.3531423241797203E-2</v>
      </c>
      <c r="AT14" s="126">
        <v>0.77777777777777779</v>
      </c>
      <c r="AU14" s="126">
        <v>5.2062444081078585</v>
      </c>
      <c r="AV14" s="126">
        <v>576.54336223120356</v>
      </c>
      <c r="AW14" s="204">
        <v>5462996390.8940001</v>
      </c>
      <c r="AX14" s="126">
        <v>3.856477339339154</v>
      </c>
      <c r="AY14" s="126">
        <v>0</v>
      </c>
      <c r="AZ14" s="126">
        <v>1.928238669669577</v>
      </c>
      <c r="BA14" s="126">
        <v>316.23114182581065</v>
      </c>
      <c r="BB14" s="126">
        <v>0.78916326138260851</v>
      </c>
      <c r="BC14" s="126">
        <v>2.87E-2</v>
      </c>
      <c r="BD14" s="126">
        <v>4.292932556616985E-5</v>
      </c>
      <c r="BE14" s="126">
        <v>7260239.8015278298</v>
      </c>
      <c r="BF14" s="126">
        <v>0</v>
      </c>
      <c r="BG14" s="126">
        <v>920900</v>
      </c>
    </row>
    <row r="15" spans="1:59" x14ac:dyDescent="0.3">
      <c r="A15" s="125" t="s">
        <v>184</v>
      </c>
      <c r="B15" s="126">
        <v>160113.01506867583</v>
      </c>
      <c r="C15" s="126">
        <v>94530.794546272853</v>
      </c>
      <c r="D15" s="126">
        <v>6.2923144412209602E-3</v>
      </c>
      <c r="E15" s="126">
        <v>3.415258468636162E-2</v>
      </c>
      <c r="F15" s="126">
        <v>0</v>
      </c>
      <c r="G15" s="126">
        <v>0.86048588781707758</v>
      </c>
      <c r="H15" s="126">
        <v>0.29907414576543179</v>
      </c>
      <c r="I15" s="126">
        <v>0.25634383826371338</v>
      </c>
      <c r="J15" s="126">
        <v>1.8514235850441357E-2</v>
      </c>
      <c r="K15" s="126">
        <v>56</v>
      </c>
      <c r="L15" s="126">
        <v>5.3473958333333336</v>
      </c>
      <c r="M15" s="126">
        <v>3.64</v>
      </c>
      <c r="N15" s="126">
        <v>4.29</v>
      </c>
      <c r="O15" s="126">
        <v>0.22030000000000002</v>
      </c>
      <c r="P15" s="126">
        <v>4.71</v>
      </c>
      <c r="Q15" s="126">
        <v>0.38979999999999998</v>
      </c>
      <c r="R15" s="126">
        <v>0.2034</v>
      </c>
      <c r="S15" s="126">
        <v>4.3125</v>
      </c>
      <c r="T15" s="126">
        <v>3.8333333333333335</v>
      </c>
      <c r="U15" s="126">
        <v>3.81</v>
      </c>
      <c r="V15" s="126">
        <v>3.41</v>
      </c>
      <c r="W15" s="126">
        <v>3.34</v>
      </c>
      <c r="X15" s="126">
        <v>3.54</v>
      </c>
      <c r="Y15" s="126">
        <v>3.0962087495058712E-2</v>
      </c>
      <c r="Z15" s="126">
        <v>0.7943777773355728</v>
      </c>
      <c r="AA15" s="126">
        <v>6.217881186242212E-2</v>
      </c>
      <c r="AB15" s="126">
        <v>9.3046486089665339E-3</v>
      </c>
      <c r="AC15" s="126">
        <v>3.07743547111698E-2</v>
      </c>
      <c r="AD15" s="126">
        <v>0.58222603828510744</v>
      </c>
      <c r="AE15" s="126">
        <v>0.53528708169518024</v>
      </c>
      <c r="AF15" s="126">
        <v>1.37E-2</v>
      </c>
      <c r="AG15" s="126">
        <v>0.89608460833346959</v>
      </c>
      <c r="AH15" s="126">
        <v>283.65589905337669</v>
      </c>
      <c r="AI15" s="126">
        <v>0.46</v>
      </c>
      <c r="AJ15" s="126">
        <v>0.188</v>
      </c>
      <c r="AK15" s="126">
        <v>0.9777114452473179</v>
      </c>
      <c r="AL15" s="126">
        <v>527.9718680572621</v>
      </c>
      <c r="AM15" s="126">
        <v>0.74599829858079914</v>
      </c>
      <c r="AN15" s="126">
        <v>0.88544650028754346</v>
      </c>
      <c r="AO15" s="126">
        <v>3.8529083780571949E-3</v>
      </c>
      <c r="AP15" s="126">
        <v>0.30545039073751751</v>
      </c>
      <c r="AQ15" s="126">
        <v>1.6694751080153093E-2</v>
      </c>
      <c r="AR15" s="126">
        <v>0.67796610169491511</v>
      </c>
      <c r="AS15" s="126">
        <v>1.1355251644527943E-2</v>
      </c>
      <c r="AT15" s="126">
        <v>0.47916666666666669</v>
      </c>
      <c r="AU15" s="126">
        <v>4.6971534291616539</v>
      </c>
      <c r="AV15" s="126">
        <v>535.85893202068655</v>
      </c>
      <c r="AW15" s="204">
        <v>3446582269.3860002</v>
      </c>
      <c r="AX15" s="126">
        <v>7.6688219251618834</v>
      </c>
      <c r="AY15" s="126">
        <v>18.213452072259475</v>
      </c>
      <c r="AZ15" s="126">
        <v>1.9172054812904709</v>
      </c>
      <c r="BA15" s="126">
        <v>804.26769940135262</v>
      </c>
      <c r="BB15" s="126">
        <v>0.97143842984432405</v>
      </c>
      <c r="BC15" s="126">
        <v>2.1399999999999999E-2</v>
      </c>
      <c r="BD15" s="126">
        <v>4.0267085290536534E-5</v>
      </c>
      <c r="BE15" s="126">
        <v>8518605.9374363516</v>
      </c>
      <c r="BF15" s="126">
        <v>641319.79459119518</v>
      </c>
      <c r="BG15" s="126">
        <v>102379</v>
      </c>
    </row>
    <row r="16" spans="1:59" x14ac:dyDescent="0.3">
      <c r="A16" s="125" t="s">
        <v>185</v>
      </c>
      <c r="B16" s="126">
        <v>0</v>
      </c>
      <c r="C16" s="126">
        <v>0</v>
      </c>
      <c r="D16" s="126">
        <v>5.6149215465163002E-3</v>
      </c>
      <c r="E16" s="126">
        <v>0.11108894151673034</v>
      </c>
      <c r="F16" s="126">
        <v>2.3514185005808611E-3</v>
      </c>
      <c r="G16" s="126">
        <v>0.84390983140746356</v>
      </c>
      <c r="H16" s="126">
        <v>0.24440292849131859</v>
      </c>
      <c r="I16" s="126">
        <v>0.1907537577517642</v>
      </c>
      <c r="J16" s="126">
        <v>4.3366460816941371E-2</v>
      </c>
      <c r="K16" s="126">
        <v>43</v>
      </c>
      <c r="L16" s="126">
        <v>3.3464285714285715</v>
      </c>
      <c r="M16" s="126">
        <v>3.57</v>
      </c>
      <c r="N16" s="126">
        <v>4.43</v>
      </c>
      <c r="O16" s="126">
        <v>0.1429</v>
      </c>
      <c r="P16" s="126">
        <v>3.29</v>
      </c>
      <c r="Q16" s="126">
        <v>0.57140000000000002</v>
      </c>
      <c r="R16" s="126">
        <v>0.28570000000000001</v>
      </c>
      <c r="S16" s="126">
        <v>3.8571428571428572</v>
      </c>
      <c r="T16" s="126">
        <v>3.25</v>
      </c>
      <c r="U16" s="126">
        <v>3.14</v>
      </c>
      <c r="V16" s="126">
        <v>3.57</v>
      </c>
      <c r="W16" s="126">
        <v>3.86</v>
      </c>
      <c r="X16" s="126">
        <v>3.43</v>
      </c>
      <c r="Y16" s="126">
        <v>2.2942881287490176E-2</v>
      </c>
      <c r="Z16" s="126">
        <v>0.60732668240482335</v>
      </c>
      <c r="AA16" s="126">
        <v>0.26942098224048705</v>
      </c>
      <c r="AB16" s="126">
        <v>4.4954839943682899E-2</v>
      </c>
      <c r="AC16" s="126">
        <v>0.10628736667973901</v>
      </c>
      <c r="AD16" s="126">
        <v>0.595646488597396</v>
      </c>
      <c r="AE16" s="126">
        <v>0.54315187384097441</v>
      </c>
      <c r="AF16" s="126">
        <v>3.3500000000000002E-2</v>
      </c>
      <c r="AG16" s="126">
        <v>0.76271084613548223</v>
      </c>
      <c r="AH16" s="126">
        <v>367.84866995367952</v>
      </c>
      <c r="AI16" s="126">
        <v>0.27</v>
      </c>
      <c r="AJ16" s="126">
        <v>0.20799999999999999</v>
      </c>
      <c r="AK16" s="126">
        <v>0.95361068044750197</v>
      </c>
      <c r="AL16" s="126">
        <v>508.78531561757683</v>
      </c>
      <c r="AM16" s="126">
        <v>0.78829942189934255</v>
      </c>
      <c r="AN16" s="126">
        <v>0.91992212848799482</v>
      </c>
      <c r="AO16" s="126">
        <v>3.3494878847562366E-2</v>
      </c>
      <c r="AP16" s="126">
        <v>0.46273806083091173</v>
      </c>
      <c r="AQ16" s="126">
        <v>0.24548546571607352</v>
      </c>
      <c r="AR16" s="126">
        <v>0.57142857142857106</v>
      </c>
      <c r="AS16" s="126">
        <v>1.0461867945911972E-2</v>
      </c>
      <c r="AT16" s="126">
        <v>0.42857142857142855</v>
      </c>
      <c r="AU16" s="126">
        <v>1.0529899650056334</v>
      </c>
      <c r="AV16" s="126">
        <v>294.83719020157736</v>
      </c>
      <c r="AW16" s="204">
        <v>10872960167.825554</v>
      </c>
      <c r="AX16" s="126">
        <v>1.754983275009389</v>
      </c>
      <c r="AY16" s="126">
        <v>15.794849475084501</v>
      </c>
      <c r="AZ16" s="126">
        <v>5.2649498250281672</v>
      </c>
      <c r="BA16" s="126">
        <v>575.63451420307968</v>
      </c>
      <c r="BB16" s="126">
        <v>0.73067253412247546</v>
      </c>
      <c r="BC16" s="126">
        <v>1.2999999999999999E-3</v>
      </c>
      <c r="BD16" s="126">
        <v>1.0315094322978602E-4</v>
      </c>
      <c r="BE16" s="126">
        <v>17230162.650428642</v>
      </c>
      <c r="BF16" s="126">
        <v>23314.924999999999</v>
      </c>
      <c r="BG16" s="126">
        <v>398169</v>
      </c>
    </row>
    <row r="17" spans="1:59" x14ac:dyDescent="0.3">
      <c r="A17" s="125" t="s">
        <v>186</v>
      </c>
      <c r="B17" s="126">
        <v>0</v>
      </c>
      <c r="C17" s="126">
        <v>0</v>
      </c>
      <c r="D17" s="126">
        <v>2.9950487663983224E-2</v>
      </c>
      <c r="E17" s="126">
        <v>0.14764012237025548</v>
      </c>
      <c r="F17" s="126">
        <v>1.5139231190446423E-3</v>
      </c>
      <c r="G17" s="126">
        <v>0.87574931880108997</v>
      </c>
      <c r="H17" s="126">
        <v>0.39677545146060172</v>
      </c>
      <c r="I17" s="126">
        <v>0.78979999999999995</v>
      </c>
      <c r="J17" s="126">
        <v>7.3239913267344289E-2</v>
      </c>
      <c r="K17" s="126">
        <v>558</v>
      </c>
      <c r="L17" s="126">
        <v>5.8926470588235293</v>
      </c>
      <c r="M17" s="126">
        <v>3.6</v>
      </c>
      <c r="N17" s="126">
        <v>3.8</v>
      </c>
      <c r="O17" s="126">
        <v>0.2</v>
      </c>
      <c r="P17" s="126">
        <v>3.4</v>
      </c>
      <c r="Q17" s="126">
        <v>0.2</v>
      </c>
      <c r="R17" s="126">
        <v>0.8</v>
      </c>
      <c r="S17" s="126">
        <v>3.1176470588235294</v>
      </c>
      <c r="T17" s="126">
        <v>2.4705882352941178</v>
      </c>
      <c r="U17" s="126">
        <v>3.4</v>
      </c>
      <c r="V17" s="126">
        <v>2.8</v>
      </c>
      <c r="W17" s="126">
        <v>3</v>
      </c>
      <c r="X17" s="126">
        <v>2.6</v>
      </c>
      <c r="Y17" s="126">
        <v>3.464978879102161E-2</v>
      </c>
      <c r="Z17" s="126">
        <v>0.52543257581834979</v>
      </c>
      <c r="AA17" s="126">
        <v>0.42018225108624635</v>
      </c>
      <c r="AB17" s="126">
        <v>6.1055229807863189E-2</v>
      </c>
      <c r="AC17" s="126">
        <v>0.15627565348120623</v>
      </c>
      <c r="AD17" s="126">
        <v>0.5658205991413886</v>
      </c>
      <c r="AE17" s="126">
        <v>0.40446912818904218</v>
      </c>
      <c r="AF17" s="126">
        <v>3.0800000000000001E-2</v>
      </c>
      <c r="AG17" s="126">
        <v>0.50409688346751103</v>
      </c>
      <c r="AH17" s="126">
        <v>480.06445549286514</v>
      </c>
      <c r="AI17" s="126" t="s">
        <v>200</v>
      </c>
      <c r="AJ17" s="126">
        <v>0.27800000000000002</v>
      </c>
      <c r="AK17" s="126">
        <v>0.99407078513437397</v>
      </c>
      <c r="AL17" s="126">
        <v>504.28977741979133</v>
      </c>
      <c r="AM17" s="126">
        <v>0.92554172154473113</v>
      </c>
      <c r="AN17" s="126">
        <v>0.95801454690541277</v>
      </c>
      <c r="AO17" s="126">
        <v>3.1047571182531271E-2</v>
      </c>
      <c r="AP17" s="126">
        <v>0.62341115544995007</v>
      </c>
      <c r="AQ17" s="126">
        <v>0.10177098367518518</v>
      </c>
      <c r="AR17" s="126">
        <v>0.8</v>
      </c>
      <c r="AS17" s="126">
        <v>9.2367263425619569E-3</v>
      </c>
      <c r="AT17" s="126">
        <v>0.52941176470588236</v>
      </c>
      <c r="AU17" s="126">
        <v>17.975618524691964</v>
      </c>
      <c r="AV17" s="126">
        <v>2625.529736</v>
      </c>
      <c r="AW17" s="204">
        <v>4456903576.0683336</v>
      </c>
      <c r="AX17" s="126">
        <v>16.341471386083605</v>
      </c>
      <c r="AY17" s="126">
        <v>10.89431425738907</v>
      </c>
      <c r="AZ17" s="126">
        <v>10.89431425738907</v>
      </c>
      <c r="BA17" s="126">
        <v>1448.9437962327461</v>
      </c>
      <c r="BB17" s="126">
        <v>0.81298623823629645</v>
      </c>
      <c r="BC17" s="126">
        <v>-1.9E-3</v>
      </c>
      <c r="BD17" s="126">
        <v>2.6877439478124293E-5</v>
      </c>
      <c r="BE17" s="126">
        <v>17310201.109898996</v>
      </c>
      <c r="BF17" s="126">
        <v>0</v>
      </c>
      <c r="BG17" s="126">
        <v>582061</v>
      </c>
    </row>
    <row r="18" spans="1:59" x14ac:dyDescent="0.3">
      <c r="A18" s="125" t="s">
        <v>187</v>
      </c>
      <c r="B18" s="126">
        <v>0</v>
      </c>
      <c r="C18" s="126">
        <v>0</v>
      </c>
      <c r="D18" s="126">
        <v>1.88749196992994E-2</v>
      </c>
      <c r="E18" s="126">
        <v>0.10082412237948014</v>
      </c>
      <c r="F18" s="126">
        <v>2.5401255209633452E-3</v>
      </c>
      <c r="G18" s="126">
        <v>0.85</v>
      </c>
      <c r="H18" s="126">
        <v>0.22329805069275396</v>
      </c>
      <c r="I18" s="126">
        <v>0.24946004319654427</v>
      </c>
      <c r="J18" s="126">
        <v>3.0552671085960579E-2</v>
      </c>
      <c r="K18" s="126">
        <v>39</v>
      </c>
      <c r="L18" s="126">
        <v>4.8335714285714291</v>
      </c>
      <c r="M18" s="126">
        <v>3.82</v>
      </c>
      <c r="N18" s="126">
        <v>4.3600000000000003</v>
      </c>
      <c r="O18" s="126">
        <v>0.18179999999999999</v>
      </c>
      <c r="P18" s="126">
        <v>3.45</v>
      </c>
      <c r="Q18" s="126">
        <v>0.54549999999999998</v>
      </c>
      <c r="R18" s="126">
        <v>0.72730000000000006</v>
      </c>
      <c r="S18" s="126">
        <v>3.6857142857142855</v>
      </c>
      <c r="T18" s="126">
        <v>3.3714285714285714</v>
      </c>
      <c r="U18" s="126">
        <v>4.45</v>
      </c>
      <c r="V18" s="126">
        <v>1.27</v>
      </c>
      <c r="W18" s="126">
        <v>2.09</v>
      </c>
      <c r="X18" s="126">
        <v>2.91</v>
      </c>
      <c r="Y18" s="126">
        <v>1.7774138756771758E-2</v>
      </c>
      <c r="Z18" s="126">
        <v>0.71909298677707378</v>
      </c>
      <c r="AA18" s="126">
        <v>0.22058035935666231</v>
      </c>
      <c r="AB18" s="126">
        <v>1.8789587108712653E-2</v>
      </c>
      <c r="AC18" s="126">
        <v>1.753457299535514E-2</v>
      </c>
      <c r="AD18" s="126">
        <v>0.52929660865576689</v>
      </c>
      <c r="AE18" s="126">
        <v>0.56505425927643305</v>
      </c>
      <c r="AF18" s="126">
        <v>1.9099999999999999E-2</v>
      </c>
      <c r="AG18" s="126">
        <v>0.56181901577289439</v>
      </c>
      <c r="AH18" s="126">
        <v>566.30595278695637</v>
      </c>
      <c r="AI18" s="126">
        <v>0.21</v>
      </c>
      <c r="AJ18" s="126">
        <v>0.152</v>
      </c>
      <c r="AK18" s="126">
        <v>0.96339127766438093</v>
      </c>
      <c r="AL18" s="126">
        <v>542.26327544892206</v>
      </c>
      <c r="AM18" s="126">
        <v>0.61922084839888691</v>
      </c>
      <c r="AN18" s="126">
        <v>0.88402099513335508</v>
      </c>
      <c r="AO18" s="126">
        <v>4.5717768301690468E-3</v>
      </c>
      <c r="AP18" s="126">
        <v>0.43518934823214372</v>
      </c>
      <c r="AQ18" s="126">
        <v>0.4394652859092476</v>
      </c>
      <c r="AR18" s="126">
        <v>0.54545454545454541</v>
      </c>
      <c r="AS18" s="126">
        <v>1.6633618823766214E-2</v>
      </c>
      <c r="AT18" s="126">
        <v>0.7142857142857143</v>
      </c>
      <c r="AU18" s="126">
        <v>2.8307761988337203</v>
      </c>
      <c r="AV18" s="126">
        <v>368.00090584838358</v>
      </c>
      <c r="AW18" s="204">
        <v>3349838798.3511109</v>
      </c>
      <c r="AX18" s="126">
        <v>0</v>
      </c>
      <c r="AY18" s="126">
        <v>0</v>
      </c>
      <c r="AZ18" s="126">
        <v>0</v>
      </c>
      <c r="BA18" s="126">
        <v>215.13899111136274</v>
      </c>
      <c r="BB18" s="126">
        <v>0.7208773623874879</v>
      </c>
      <c r="BC18" s="126">
        <v>8.6999999999999994E-3</v>
      </c>
      <c r="BD18" s="126">
        <v>8.7021571762360892E-5</v>
      </c>
      <c r="BE18" s="126">
        <v>7872762.4960862165</v>
      </c>
      <c r="BF18" s="126">
        <v>0</v>
      </c>
      <c r="BG18" s="126">
        <v>2031</v>
      </c>
    </row>
    <row r="19" spans="1:59" x14ac:dyDescent="0.3">
      <c r="A19" s="125" t="s">
        <v>188</v>
      </c>
      <c r="B19" s="126">
        <v>0</v>
      </c>
      <c r="C19" s="126">
        <v>0</v>
      </c>
      <c r="D19" s="126">
        <v>1.0451301804678367E-2</v>
      </c>
      <c r="E19" s="126">
        <v>0.17448713943731059</v>
      </c>
      <c r="F19" s="126">
        <v>3.6052093995765102E-3</v>
      </c>
      <c r="G19" s="126">
        <v>0.94398472310630177</v>
      </c>
      <c r="H19" s="126">
        <v>0.33410943099713908</v>
      </c>
      <c r="I19" s="126">
        <v>0.48087711595687593</v>
      </c>
      <c r="J19" s="126">
        <v>0.12806529950313361</v>
      </c>
      <c r="K19" s="126">
        <v>88</v>
      </c>
      <c r="L19" s="126">
        <v>4.9120370370370372</v>
      </c>
      <c r="M19" s="126">
        <v>4.25</v>
      </c>
      <c r="N19" s="126">
        <v>3.67</v>
      </c>
      <c r="O19" s="126">
        <v>0.33329999999999999</v>
      </c>
      <c r="P19" s="126">
        <v>3.92</v>
      </c>
      <c r="Q19" s="126">
        <v>0.5</v>
      </c>
      <c r="R19" s="126">
        <v>0.41670000000000001</v>
      </c>
      <c r="S19" s="126">
        <v>3.6592592592592594</v>
      </c>
      <c r="T19" s="126">
        <v>3.4222222222222221</v>
      </c>
      <c r="U19" s="126">
        <v>4.42</v>
      </c>
      <c r="V19" s="126">
        <v>2.33</v>
      </c>
      <c r="W19" s="126">
        <v>3.67</v>
      </c>
      <c r="X19" s="126">
        <v>3.42</v>
      </c>
      <c r="Y19" s="126">
        <v>3.2771006602803507E-2</v>
      </c>
      <c r="Z19" s="126">
        <v>0.62082191131677678</v>
      </c>
      <c r="AA19" s="126">
        <v>0.25920622643933627</v>
      </c>
      <c r="AB19" s="126">
        <v>2.6671003648134618E-2</v>
      </c>
      <c r="AC19" s="126">
        <v>7.4224402941806558E-2</v>
      </c>
      <c r="AD19" s="126">
        <v>0.57902928485775862</v>
      </c>
      <c r="AE19" s="126">
        <v>0.57866060832339916</v>
      </c>
      <c r="AF19" s="126">
        <v>3.0700000000000002E-2</v>
      </c>
      <c r="AG19" s="126">
        <v>0.45369271565869679</v>
      </c>
      <c r="AH19" s="126">
        <v>501.4831239724524</v>
      </c>
      <c r="AI19" s="126">
        <v>0.21</v>
      </c>
      <c r="AJ19" s="126">
        <v>0.20699999999999999</v>
      </c>
      <c r="AK19" s="126">
        <v>0.96706008855137104</v>
      </c>
      <c r="AL19" s="126">
        <v>520.39596774817903</v>
      </c>
      <c r="AM19" s="126">
        <v>0.61417820681432866</v>
      </c>
      <c r="AN19" s="126">
        <v>0.8189003517413258</v>
      </c>
      <c r="AO19" s="126">
        <v>4.5217730008985296E-2</v>
      </c>
      <c r="AP19" s="126">
        <v>0.6110466114178843</v>
      </c>
      <c r="AQ19" s="126">
        <v>2.6727788736313735E-2</v>
      </c>
      <c r="AR19" s="126">
        <v>0.75</v>
      </c>
      <c r="AS19" s="126">
        <v>1.1578594017130191E-2</v>
      </c>
      <c r="AT19" s="126">
        <v>0.4148148148148148</v>
      </c>
      <c r="AU19" s="126">
        <v>8.0398777938575332</v>
      </c>
      <c r="AV19" s="126">
        <v>970.74080029539107</v>
      </c>
      <c r="AW19" s="204">
        <v>6489939112.0250006</v>
      </c>
      <c r="AX19" s="126">
        <v>17.866395097461186</v>
      </c>
      <c r="AY19" s="126">
        <v>14.888662581217654</v>
      </c>
      <c r="AZ19" s="126">
        <v>14.888662581217654</v>
      </c>
      <c r="BA19" s="126">
        <v>717.63353641469098</v>
      </c>
      <c r="BB19" s="126">
        <v>0.75398152568004595</v>
      </c>
      <c r="BC19" s="126">
        <v>2.06E-2</v>
      </c>
      <c r="BD19" s="126">
        <v>1.8551092431955765E-5</v>
      </c>
      <c r="BE19" s="126">
        <v>9544865.714635253</v>
      </c>
      <c r="BF19" s="126">
        <v>53352</v>
      </c>
      <c r="BG19" s="126">
        <v>108178</v>
      </c>
    </row>
    <row r="20" spans="1:59" x14ac:dyDescent="0.3">
      <c r="A20" s="125" t="s">
        <v>189</v>
      </c>
      <c r="B20" s="126">
        <v>0</v>
      </c>
      <c r="C20" s="126">
        <v>53381712.889194869</v>
      </c>
      <c r="D20" s="126">
        <v>6.3289313326316066E-3</v>
      </c>
      <c r="E20" s="126">
        <v>3.166932069734614E-2</v>
      </c>
      <c r="F20" s="126">
        <v>8.8128204936408969E-4</v>
      </c>
      <c r="G20" s="126">
        <v>0.81811460258780033</v>
      </c>
      <c r="H20" s="126">
        <v>0.22129125596394777</v>
      </c>
      <c r="I20" s="126">
        <v>0.22785110786875235</v>
      </c>
      <c r="J20" s="126">
        <v>2.062104297485615E-2</v>
      </c>
      <c r="K20" s="126">
        <v>4</v>
      </c>
      <c r="L20" s="126">
        <v>5.1531249999999993</v>
      </c>
      <c r="M20" s="126">
        <v>3.71</v>
      </c>
      <c r="N20" s="126">
        <v>3.29</v>
      </c>
      <c r="O20" s="126">
        <v>0.28570000000000001</v>
      </c>
      <c r="P20" s="126">
        <v>3.57</v>
      </c>
      <c r="Q20" s="126">
        <v>0.42859999999999998</v>
      </c>
      <c r="R20" s="126">
        <v>0.1429</v>
      </c>
      <c r="S20" s="126">
        <v>3.0625</v>
      </c>
      <c r="T20" s="126">
        <v>4.125</v>
      </c>
      <c r="U20" s="126">
        <v>2.14</v>
      </c>
      <c r="V20" s="126">
        <v>2.14</v>
      </c>
      <c r="W20" s="126">
        <v>2.57</v>
      </c>
      <c r="X20" s="126">
        <v>1.86</v>
      </c>
      <c r="Y20" s="126">
        <v>1.7448273356562145E-2</v>
      </c>
      <c r="Z20" s="126">
        <v>0.51348584229198291</v>
      </c>
      <c r="AA20" s="126">
        <v>0.15313069805577342</v>
      </c>
      <c r="AB20" s="126">
        <v>3.1596653495162444E-3</v>
      </c>
      <c r="AC20" s="126">
        <v>3.2112919153844274E-2</v>
      </c>
      <c r="AD20" s="126">
        <v>0.50917879389388665</v>
      </c>
      <c r="AE20" s="126">
        <v>0.64164827752328502</v>
      </c>
      <c r="AF20" s="126">
        <v>1.6299999999999999E-2</v>
      </c>
      <c r="AG20" s="126">
        <v>0.68283300539141134</v>
      </c>
      <c r="AH20" s="126">
        <v>338.18368665543738</v>
      </c>
      <c r="AI20" s="126">
        <v>0.24</v>
      </c>
      <c r="AJ20" s="126">
        <v>0.16900000000000001</v>
      </c>
      <c r="AK20" s="126">
        <v>0.95287622862767196</v>
      </c>
      <c r="AL20" s="126">
        <v>565.77384056790538</v>
      </c>
      <c r="AM20" s="126">
        <v>0.76211157636514903</v>
      </c>
      <c r="AN20" s="126">
        <v>0.87711338287967533</v>
      </c>
      <c r="AO20" s="126">
        <v>6.5962578044830708E-3</v>
      </c>
      <c r="AP20" s="126">
        <v>0.48443762581808703</v>
      </c>
      <c r="AQ20" s="126">
        <v>5.6905846750121218E-2</v>
      </c>
      <c r="AR20" s="126">
        <v>0.8571428571428571</v>
      </c>
      <c r="AS20" s="126">
        <v>1.2956421581298524E-2</v>
      </c>
      <c r="AT20" s="126">
        <v>0.6875</v>
      </c>
      <c r="AU20" s="126">
        <v>1.4563619350681032</v>
      </c>
      <c r="AV20" s="126">
        <v>222.09519509788572</v>
      </c>
      <c r="AW20" s="204">
        <v>4033201690.554286</v>
      </c>
      <c r="AX20" s="126">
        <v>1.820452418835129</v>
      </c>
      <c r="AY20" s="126">
        <v>1.820452418835129</v>
      </c>
      <c r="AZ20" s="126">
        <v>0</v>
      </c>
      <c r="BA20" s="126">
        <v>233.01790961089651</v>
      </c>
      <c r="BB20" s="126">
        <v>0.77378444449514994</v>
      </c>
      <c r="BC20" s="126">
        <v>1.06E-2</v>
      </c>
      <c r="BD20" s="126">
        <v>7.084698139455169E-5</v>
      </c>
      <c r="BE20" s="126">
        <v>9796780.2780803274</v>
      </c>
      <c r="BF20" s="126">
        <v>0</v>
      </c>
      <c r="BG20" s="126">
        <v>74473</v>
      </c>
    </row>
    <row r="21" spans="1:59" x14ac:dyDescent="0.3">
      <c r="A21" s="125" t="s">
        <v>190</v>
      </c>
      <c r="B21" s="126">
        <v>0</v>
      </c>
      <c r="C21" s="126">
        <v>0</v>
      </c>
      <c r="D21" s="126">
        <v>3.4762730914895943E-3</v>
      </c>
      <c r="E21" s="126">
        <v>3.2893988487526032E-2</v>
      </c>
      <c r="F21" s="126">
        <v>1.1280231640243552E-3</v>
      </c>
      <c r="G21" s="126">
        <v>0.88427299703264095</v>
      </c>
      <c r="H21" s="126">
        <v>0.27931897793317051</v>
      </c>
      <c r="I21" s="126">
        <v>0.43752040790696506</v>
      </c>
      <c r="J21" s="126">
        <v>7.7981381047344785E-3</v>
      </c>
      <c r="K21" s="126">
        <v>302</v>
      </c>
      <c r="L21" s="126">
        <v>4.4907894736842104</v>
      </c>
      <c r="M21" s="126">
        <v>4.33</v>
      </c>
      <c r="N21" s="126">
        <v>4.67</v>
      </c>
      <c r="O21" s="126">
        <v>0.33329999999999999</v>
      </c>
      <c r="P21" s="126">
        <v>4.78</v>
      </c>
      <c r="Q21" s="126">
        <v>0.55559999999999998</v>
      </c>
      <c r="R21" s="126">
        <v>0.33329999999999999</v>
      </c>
      <c r="S21" s="126">
        <v>3.5789473684210527</v>
      </c>
      <c r="T21" s="126">
        <v>2.6315789473684212</v>
      </c>
      <c r="U21" s="126">
        <v>4.33</v>
      </c>
      <c r="V21" s="126">
        <v>3.11</v>
      </c>
      <c r="W21" s="126">
        <v>4.1100000000000003</v>
      </c>
      <c r="X21" s="126">
        <v>3</v>
      </c>
      <c r="Y21" s="126">
        <v>1.7441483415022968E-2</v>
      </c>
      <c r="Z21" s="126">
        <v>0.92284461790163985</v>
      </c>
      <c r="AA21" s="126">
        <v>6.8782605425256993E-2</v>
      </c>
      <c r="AB21" s="126">
        <v>1.4279322170869194E-3</v>
      </c>
      <c r="AC21" s="126">
        <v>2.2250548961335197E-2</v>
      </c>
      <c r="AD21" s="126">
        <v>0.41699399643980872</v>
      </c>
      <c r="AE21" s="126">
        <v>0.58733936694981437</v>
      </c>
      <c r="AF21" s="126">
        <v>1.1599999999999999E-2</v>
      </c>
      <c r="AG21" s="126">
        <v>0.67732890552796876</v>
      </c>
      <c r="AH21" s="126">
        <v>589.83234029039625</v>
      </c>
      <c r="AI21" s="126">
        <v>0.12</v>
      </c>
      <c r="AJ21" s="126">
        <v>0.127</v>
      </c>
      <c r="AK21" s="126">
        <v>0.92401773523948294</v>
      </c>
      <c r="AL21" s="126">
        <v>496.36953793704339</v>
      </c>
      <c r="AM21" s="126" t="s">
        <v>200</v>
      </c>
      <c r="AN21" s="126">
        <v>0.8557221628312609</v>
      </c>
      <c r="AO21" s="126">
        <v>5.42083208103495E-3</v>
      </c>
      <c r="AP21" s="126">
        <v>0.17741603471265577</v>
      </c>
      <c r="AQ21" s="126">
        <v>6.4695070840027156E-3</v>
      </c>
      <c r="AR21" s="126">
        <v>0.55555555555555558</v>
      </c>
      <c r="AS21" s="126">
        <v>1.4600195907127198E-2</v>
      </c>
      <c r="AT21" s="126">
        <v>0.73684210526315785</v>
      </c>
      <c r="AU21" s="126">
        <v>1.4312294260770002</v>
      </c>
      <c r="AV21" s="126">
        <v>350.65120938886503</v>
      </c>
      <c r="AW21" s="204">
        <v>5480352845.2857141</v>
      </c>
      <c r="AX21" s="126">
        <v>0</v>
      </c>
      <c r="AY21" s="126">
        <v>7.1561471303850004</v>
      </c>
      <c r="AZ21" s="126">
        <v>0</v>
      </c>
      <c r="BA21" s="126">
        <v>250.46514956347499</v>
      </c>
      <c r="BB21" s="126">
        <v>0.77157858711365934</v>
      </c>
      <c r="BC21" s="126">
        <v>2.7400000000000001E-2</v>
      </c>
      <c r="BD21" s="126">
        <v>2.5660861201803448E-5</v>
      </c>
      <c r="BE21" s="126">
        <v>6569004.5573925972</v>
      </c>
      <c r="BF21" s="126">
        <v>0</v>
      </c>
      <c r="BG21" s="126">
        <v>323152</v>
      </c>
    </row>
    <row r="22" spans="1:59" x14ac:dyDescent="0.3">
      <c r="A22" s="125" t="s">
        <v>191</v>
      </c>
      <c r="B22" s="126">
        <v>0</v>
      </c>
      <c r="C22" s="126">
        <v>0</v>
      </c>
      <c r="D22" s="126">
        <v>2.2067272015091743E-2</v>
      </c>
      <c r="E22" s="126">
        <v>9.8565764607236692E-2</v>
      </c>
      <c r="F22" s="126">
        <v>1.7672089455108052E-3</v>
      </c>
      <c r="G22" s="126">
        <v>0.87637564196625095</v>
      </c>
      <c r="H22" s="126">
        <v>0.25780220954141309</v>
      </c>
      <c r="I22" s="126">
        <v>0.29186436629352558</v>
      </c>
      <c r="J22" s="126">
        <v>3.169936484513685E-2</v>
      </c>
      <c r="K22" s="126">
        <v>61</v>
      </c>
      <c r="L22" s="126">
        <v>6.2420454545454547</v>
      </c>
      <c r="M22" s="126">
        <v>3.74</v>
      </c>
      <c r="N22" s="126">
        <v>3.81</v>
      </c>
      <c r="O22" s="126">
        <v>0.2581</v>
      </c>
      <c r="P22" s="126">
        <v>4.0999999999999996</v>
      </c>
      <c r="Q22" s="126">
        <v>0.2903</v>
      </c>
      <c r="R22" s="126">
        <v>0.22579999999999997</v>
      </c>
      <c r="S22" s="126">
        <v>3.2727272727272729</v>
      </c>
      <c r="T22" s="126">
        <v>3.5454545454545454</v>
      </c>
      <c r="U22" s="126">
        <v>3.29</v>
      </c>
      <c r="V22" s="126">
        <v>2.87</v>
      </c>
      <c r="W22" s="126">
        <v>3.13</v>
      </c>
      <c r="X22" s="126">
        <v>3.52</v>
      </c>
      <c r="Y22" s="126">
        <v>5.739374075810582E-2</v>
      </c>
      <c r="Z22" s="126">
        <v>0.76366915084410669</v>
      </c>
      <c r="AA22" s="126">
        <v>0.18828562248153261</v>
      </c>
      <c r="AB22" s="126">
        <v>4.8626499468300784E-2</v>
      </c>
      <c r="AC22" s="126">
        <v>6.3313115921358784E-2</v>
      </c>
      <c r="AD22" s="126">
        <v>0.53113603372203111</v>
      </c>
      <c r="AE22" s="126">
        <v>0.5073292602313868</v>
      </c>
      <c r="AF22" s="126">
        <v>2.18E-2</v>
      </c>
      <c r="AG22" s="126">
        <v>0.75606983273359962</v>
      </c>
      <c r="AH22" s="126">
        <v>262.71590830922588</v>
      </c>
      <c r="AI22" s="126">
        <v>0.12</v>
      </c>
      <c r="AJ22" s="126">
        <v>0.254</v>
      </c>
      <c r="AK22" s="126">
        <v>0.99276275757189592</v>
      </c>
      <c r="AL22" s="126">
        <v>522.79105134465772</v>
      </c>
      <c r="AM22" s="126">
        <v>0.86360098059288448</v>
      </c>
      <c r="AN22" s="126">
        <v>0.93360068838663335</v>
      </c>
      <c r="AO22" s="126">
        <v>1.7456471224853578E-2</v>
      </c>
      <c r="AP22" s="126">
        <v>0.34811080108984677</v>
      </c>
      <c r="AQ22" s="126">
        <v>0.21519272803889405</v>
      </c>
      <c r="AR22" s="126">
        <v>0.67741935483870963</v>
      </c>
      <c r="AS22" s="126">
        <v>6.6055295953313178E-3</v>
      </c>
      <c r="AT22" s="126">
        <v>0.72727272727272729</v>
      </c>
      <c r="AU22" s="126">
        <v>3.1943778949049673</v>
      </c>
      <c r="AV22" s="126">
        <v>519.08640792205722</v>
      </c>
      <c r="AW22" s="204">
        <v>3161467233.0362501</v>
      </c>
      <c r="AX22" s="126">
        <v>21.295852632699781</v>
      </c>
      <c r="AY22" s="126">
        <v>7.9859447372624182</v>
      </c>
      <c r="AZ22" s="126">
        <v>10.64792631634989</v>
      </c>
      <c r="BA22" s="126">
        <v>798.59447372624186</v>
      </c>
      <c r="BB22" s="126">
        <v>0.8132514474715703</v>
      </c>
      <c r="BC22" s="126">
        <v>1.7899999999999999E-2</v>
      </c>
      <c r="BD22" s="126">
        <v>5.7145234534958541E-5</v>
      </c>
      <c r="BE22" s="126">
        <v>12065866.325310539</v>
      </c>
      <c r="BF22" s="126">
        <v>0</v>
      </c>
      <c r="BG22" s="126">
        <v>402920</v>
      </c>
    </row>
    <row r="23" spans="1:59" x14ac:dyDescent="0.3">
      <c r="A23" s="125" t="s">
        <v>192</v>
      </c>
      <c r="B23" s="126">
        <v>0</v>
      </c>
      <c r="C23" s="126">
        <v>0</v>
      </c>
      <c r="D23" s="126">
        <v>8.4150062293903583E-3</v>
      </c>
      <c r="E23" s="126">
        <v>2.5853475895436281E-2</v>
      </c>
      <c r="F23" s="126">
        <v>3.5620643142022838E-3</v>
      </c>
      <c r="G23" s="126">
        <v>0.75749999999999995</v>
      </c>
      <c r="H23" s="126">
        <v>0.30304056513748306</v>
      </c>
      <c r="I23" s="126">
        <v>0.22505457708911247</v>
      </c>
      <c r="J23" s="126">
        <v>3.9339961985708598E-2</v>
      </c>
      <c r="K23" s="126">
        <v>113</v>
      </c>
      <c r="L23" s="126">
        <v>4.6347826086956525</v>
      </c>
      <c r="M23" s="126">
        <v>2.88</v>
      </c>
      <c r="N23" s="126">
        <v>3.38</v>
      </c>
      <c r="O23" s="126">
        <v>0.125</v>
      </c>
      <c r="P23" s="126">
        <v>3.75</v>
      </c>
      <c r="Q23" s="126">
        <v>0.5</v>
      </c>
      <c r="R23" s="126">
        <v>0.25</v>
      </c>
      <c r="S23" s="126">
        <v>4</v>
      </c>
      <c r="T23" s="126">
        <v>3.347826086956522</v>
      </c>
      <c r="U23" s="126">
        <v>4.13</v>
      </c>
      <c r="V23" s="126">
        <v>3</v>
      </c>
      <c r="W23" s="126">
        <v>3.75</v>
      </c>
      <c r="X23" s="126">
        <v>4.13</v>
      </c>
      <c r="Y23" s="126">
        <v>6.0906419231939717E-3</v>
      </c>
      <c r="Z23" s="126">
        <v>0.73344693320135435</v>
      </c>
      <c r="AA23" s="126">
        <v>3.0551853121195693E-2</v>
      </c>
      <c r="AB23" s="126">
        <v>2.6462188259024026E-3</v>
      </c>
      <c r="AC23" s="126">
        <v>1.1732478381446089E-2</v>
      </c>
      <c r="AD23" s="126">
        <v>0.54506267698984234</v>
      </c>
      <c r="AE23" s="126">
        <v>0.63659815897200078</v>
      </c>
      <c r="AF23" s="126">
        <v>2.1299999999999999E-2</v>
      </c>
      <c r="AG23" s="126">
        <v>0.89200896769253291</v>
      </c>
      <c r="AH23" s="126">
        <v>352.82438281283038</v>
      </c>
      <c r="AI23" s="126">
        <v>0.24</v>
      </c>
      <c r="AJ23" s="126">
        <v>0.13</v>
      </c>
      <c r="AK23" s="126">
        <v>0.70628164736619592</v>
      </c>
      <c r="AL23" s="126">
        <v>603.48608405452592</v>
      </c>
      <c r="AM23" s="126">
        <v>0.64276198890985881</v>
      </c>
      <c r="AN23" s="126">
        <v>0.73478145600136602</v>
      </c>
      <c r="AO23" s="126">
        <v>6.952871619062391E-3</v>
      </c>
      <c r="AP23" s="126">
        <v>0.1799130761076454</v>
      </c>
      <c r="AQ23" s="126">
        <v>7.4744305764290211E-2</v>
      </c>
      <c r="AR23" s="126">
        <v>0.375</v>
      </c>
      <c r="AS23" s="126">
        <v>1.4051623490218747E-2</v>
      </c>
      <c r="AT23" s="126">
        <v>0.56521739130434778</v>
      </c>
      <c r="AU23" s="126">
        <v>3.6744611173117643</v>
      </c>
      <c r="AV23" s="126">
        <v>560.35532039004408</v>
      </c>
      <c r="AW23" s="204">
        <v>8402174754.6500006</v>
      </c>
      <c r="AX23" s="126">
        <v>9.18615279327941</v>
      </c>
      <c r="AY23" s="126">
        <v>4.593076396639705</v>
      </c>
      <c r="AZ23" s="126">
        <v>9.18615279327941</v>
      </c>
      <c r="BA23" s="126">
        <v>243.4330490219044</v>
      </c>
      <c r="BB23" s="126">
        <v>0.79557096173653075</v>
      </c>
      <c r="BC23" s="126">
        <v>2.5399999999999999E-2</v>
      </c>
      <c r="BD23" s="126">
        <v>6.9107790191234983E-5</v>
      </c>
      <c r="BE23" s="126">
        <v>11085557.343643779</v>
      </c>
      <c r="BF23" s="126">
        <v>0</v>
      </c>
      <c r="BG23" s="126">
        <v>170932</v>
      </c>
    </row>
    <row r="24" spans="1:59" x14ac:dyDescent="0.3">
      <c r="A24" s="125" t="s">
        <v>193</v>
      </c>
      <c r="B24" s="126">
        <v>0</v>
      </c>
      <c r="C24" s="126">
        <v>0</v>
      </c>
      <c r="D24" s="126">
        <v>3.514031444389944E-3</v>
      </c>
      <c r="E24" s="126">
        <v>3.0407029574560988E-2</v>
      </c>
      <c r="F24" s="126">
        <v>1.4734829290873218E-3</v>
      </c>
      <c r="G24" s="126">
        <v>0.85722176194421429</v>
      </c>
      <c r="H24" s="126">
        <v>0.23540077288534841</v>
      </c>
      <c r="I24" s="126">
        <v>0.27101611428727368</v>
      </c>
      <c r="J24" s="126">
        <v>1.1731615776680736E-2</v>
      </c>
      <c r="K24" s="126">
        <v>49</v>
      </c>
      <c r="L24" s="126">
        <v>5.572916666666667</v>
      </c>
      <c r="M24" s="126">
        <v>4.0599999999999996</v>
      </c>
      <c r="N24" s="126">
        <v>3.94</v>
      </c>
      <c r="O24" s="126">
        <v>0.375</v>
      </c>
      <c r="P24" s="126">
        <v>4.13</v>
      </c>
      <c r="Q24" s="126">
        <v>0.6875</v>
      </c>
      <c r="R24" s="126">
        <v>0.25</v>
      </c>
      <c r="S24" s="126">
        <v>3.3541666666666665</v>
      </c>
      <c r="T24" s="126">
        <v>3.2291666666666665</v>
      </c>
      <c r="U24" s="126">
        <v>3.69</v>
      </c>
      <c r="V24" s="126">
        <v>3.19</v>
      </c>
      <c r="W24" s="126">
        <v>3.19</v>
      </c>
      <c r="X24" s="126">
        <v>3.5</v>
      </c>
      <c r="Y24" s="126">
        <v>1.3441646040650349E-2</v>
      </c>
      <c r="Z24" s="126">
        <v>0.73780237993683373</v>
      </c>
      <c r="AA24" s="126">
        <v>8.6903444984422429E-2</v>
      </c>
      <c r="AB24" s="126">
        <v>4.8144060442273338E-3</v>
      </c>
      <c r="AC24" s="126">
        <v>1.396212829580949E-2</v>
      </c>
      <c r="AD24" s="126">
        <v>0.55055762759636184</v>
      </c>
      <c r="AE24" s="126">
        <v>0.62396798484402483</v>
      </c>
      <c r="AF24" s="126">
        <v>1.09E-2</v>
      </c>
      <c r="AG24" s="126">
        <v>0.89302963074814423</v>
      </c>
      <c r="AH24" s="126">
        <v>186.11583010172677</v>
      </c>
      <c r="AI24" s="126">
        <v>0.28999999999999998</v>
      </c>
      <c r="AJ24" s="126">
        <v>0.19500000000000001</v>
      </c>
      <c r="AK24" s="126">
        <v>0.98080691904181805</v>
      </c>
      <c r="AL24" s="126">
        <v>514.03579518197103</v>
      </c>
      <c r="AM24" s="126">
        <v>0.69213472077553051</v>
      </c>
      <c r="AN24" s="126">
        <v>0.89504711457038355</v>
      </c>
      <c r="AO24" s="126">
        <v>6.2692998346854847E-3</v>
      </c>
      <c r="AP24" s="126">
        <v>0.35929939229848079</v>
      </c>
      <c r="AQ24" s="126">
        <v>1.1019912176611728E-2</v>
      </c>
      <c r="AR24" s="126">
        <v>0.75</v>
      </c>
      <c r="AS24" s="126">
        <v>8.427994604433579E-3</v>
      </c>
      <c r="AT24" s="126">
        <v>0.52083333333333337</v>
      </c>
      <c r="AU24" s="126">
        <v>6.5669224118117047</v>
      </c>
      <c r="AV24" s="126">
        <v>490.69503577148566</v>
      </c>
      <c r="AW24" s="204">
        <v>5295847902.9754553</v>
      </c>
      <c r="AX24" s="126">
        <v>0</v>
      </c>
      <c r="AY24" s="126">
        <v>3.6482902287842802</v>
      </c>
      <c r="AZ24" s="126">
        <v>7.2965804575685604</v>
      </c>
      <c r="BA24" s="126">
        <v>800.7997052181496</v>
      </c>
      <c r="BB24" s="126">
        <v>0.77890762769220412</v>
      </c>
      <c r="BC24" s="126">
        <v>2.81E-2</v>
      </c>
      <c r="BD24" s="126">
        <v>9.4961167887339543E-5</v>
      </c>
      <c r="BE24" s="126">
        <v>8610748.4750389978</v>
      </c>
      <c r="BF24" s="126">
        <v>73531.645000000004</v>
      </c>
      <c r="BG24" s="126">
        <v>255400</v>
      </c>
    </row>
    <row r="25" spans="1:59" x14ac:dyDescent="0.3">
      <c r="A25" s="125" t="s">
        <v>194</v>
      </c>
      <c r="B25" s="126">
        <v>0</v>
      </c>
      <c r="C25" s="126">
        <v>0</v>
      </c>
      <c r="D25" s="126">
        <v>9.6041034629848233E-3</v>
      </c>
      <c r="E25" s="126">
        <v>6.3213078401709172E-2</v>
      </c>
      <c r="F25" s="126">
        <v>1.2126676453837856E-3</v>
      </c>
      <c r="G25" s="126">
        <v>0.8582786035257518</v>
      </c>
      <c r="H25" s="126">
        <v>0.24891733843239897</v>
      </c>
      <c r="I25" s="126">
        <v>0.38360258003432157</v>
      </c>
      <c r="J25" s="126">
        <v>3.2230800647640279E-2</v>
      </c>
      <c r="K25" s="126">
        <v>20</v>
      </c>
      <c r="L25" s="126">
        <v>5.1124999999999998</v>
      </c>
      <c r="M25" s="126">
        <v>4.09</v>
      </c>
      <c r="N25" s="126">
        <v>3.57</v>
      </c>
      <c r="O25" s="126">
        <v>0.39130000000000004</v>
      </c>
      <c r="P25" s="126">
        <v>3.7</v>
      </c>
      <c r="Q25" s="126">
        <v>0.39130000000000004</v>
      </c>
      <c r="R25" s="126">
        <v>0.3478</v>
      </c>
      <c r="S25" s="126">
        <v>3.5714285714285716</v>
      </c>
      <c r="T25" s="126">
        <v>3.2142857142857144</v>
      </c>
      <c r="U25" s="126">
        <v>4.3499999999999996</v>
      </c>
      <c r="V25" s="126">
        <v>2.39</v>
      </c>
      <c r="W25" s="126">
        <v>2.91</v>
      </c>
      <c r="X25" s="126">
        <v>3.74</v>
      </c>
      <c r="Y25" s="126">
        <v>4.3345683178534086E-2</v>
      </c>
      <c r="Z25" s="126">
        <v>0.60370507764858927</v>
      </c>
      <c r="AA25" s="126">
        <v>0.51426850736588525</v>
      </c>
      <c r="AB25" s="126">
        <v>3.8667684801846243E-2</v>
      </c>
      <c r="AC25" s="126">
        <v>8.5523428946766331E-2</v>
      </c>
      <c r="AD25" s="126">
        <v>0.5111184790617852</v>
      </c>
      <c r="AE25" s="126">
        <v>0.43748922769720894</v>
      </c>
      <c r="AF25" s="126">
        <v>2.46E-2</v>
      </c>
      <c r="AG25" s="126">
        <v>0.76621919346886636</v>
      </c>
      <c r="AH25" s="126">
        <v>635.16016026952229</v>
      </c>
      <c r="AI25" s="126">
        <v>0.26</v>
      </c>
      <c r="AJ25" s="126">
        <v>0.30199999999999999</v>
      </c>
      <c r="AK25" s="126">
        <v>0.99829044945564305</v>
      </c>
      <c r="AL25" s="126">
        <v>597.51577651895127</v>
      </c>
      <c r="AM25" s="126">
        <v>0.85723311987095063</v>
      </c>
      <c r="AN25" s="126">
        <v>0.97505895039072898</v>
      </c>
      <c r="AO25" s="126">
        <v>2.8862772539410466E-2</v>
      </c>
      <c r="AP25" s="126">
        <v>0.66503338804251433</v>
      </c>
      <c r="AQ25" s="126">
        <v>4.0512155061848465E-2</v>
      </c>
      <c r="AR25" s="126">
        <v>0.69565217391304346</v>
      </c>
      <c r="AS25" s="126">
        <v>1.0295155267135054E-2</v>
      </c>
      <c r="AT25" s="126">
        <v>0.5</v>
      </c>
      <c r="AU25" s="126">
        <v>3.2664047010096455</v>
      </c>
      <c r="AV25" s="126">
        <v>614.08408378981335</v>
      </c>
      <c r="AW25" s="204">
        <v>2404393684.7181821</v>
      </c>
      <c r="AX25" s="126">
        <v>52.262475216154336</v>
      </c>
      <c r="AY25" s="126">
        <v>19.598428206057871</v>
      </c>
      <c r="AZ25" s="126">
        <v>28.788550862862198</v>
      </c>
      <c r="BA25" s="126">
        <v>1541.7430188765529</v>
      </c>
      <c r="BB25" s="126">
        <v>0.87796491086942641</v>
      </c>
      <c r="BC25" s="126">
        <v>-5.3721781984168937E-2</v>
      </c>
      <c r="BD25" s="126">
        <v>4.8403125423816302E-5</v>
      </c>
      <c r="BE25" s="126">
        <v>9110699.6547346953</v>
      </c>
      <c r="BF25" s="126">
        <v>67740.75</v>
      </c>
      <c r="BG25" s="126">
        <v>296322</v>
      </c>
    </row>
    <row r="26" spans="1:59" x14ac:dyDescent="0.3">
      <c r="A26" s="125" t="s">
        <v>195</v>
      </c>
      <c r="B26" s="126">
        <v>0</v>
      </c>
      <c r="C26" s="126">
        <v>0</v>
      </c>
      <c r="D26" s="126">
        <v>6.3304439835237276E-3</v>
      </c>
      <c r="E26" s="126">
        <v>1.6254433122107094E-2</v>
      </c>
      <c r="F26" s="126">
        <v>5.6746112677433008E-4</v>
      </c>
      <c r="G26" s="126">
        <v>0.82795067527891952</v>
      </c>
      <c r="H26" s="126">
        <v>0.2497850908217715</v>
      </c>
      <c r="I26" s="126">
        <v>0.28417728628664862</v>
      </c>
      <c r="J26" s="126">
        <v>6.3825169568692396E-3</v>
      </c>
      <c r="K26" s="126">
        <v>183</v>
      </c>
      <c r="L26" s="126">
        <v>3.3961538461538465</v>
      </c>
      <c r="M26" s="126">
        <v>3.75</v>
      </c>
      <c r="N26" s="126">
        <v>4.75</v>
      </c>
      <c r="O26" s="126">
        <v>0.5</v>
      </c>
      <c r="P26" s="126">
        <v>3.88</v>
      </c>
      <c r="Q26" s="126">
        <v>0.5</v>
      </c>
      <c r="R26" s="126">
        <v>0.5</v>
      </c>
      <c r="S26" s="126">
        <v>4.0769230769230766</v>
      </c>
      <c r="T26" s="126">
        <v>3</v>
      </c>
      <c r="U26" s="126">
        <v>2.5</v>
      </c>
      <c r="V26" s="126">
        <v>1.5</v>
      </c>
      <c r="W26" s="126">
        <v>2.13</v>
      </c>
      <c r="X26" s="126">
        <v>2</v>
      </c>
      <c r="Y26" s="126">
        <v>2.2995659321938082E-3</v>
      </c>
      <c r="Z26" s="126">
        <v>0.85672673892636553</v>
      </c>
      <c r="AA26" s="126">
        <v>3.8586671112363802E-2</v>
      </c>
      <c r="AB26" s="126">
        <v>1.0617133167016041E-3</v>
      </c>
      <c r="AC26" s="126">
        <v>1.016057361840862E-2</v>
      </c>
      <c r="AD26" s="126">
        <v>0.52955735564625372</v>
      </c>
      <c r="AE26" s="126">
        <v>0.68474938831099774</v>
      </c>
      <c r="AF26" s="126">
        <v>0.01</v>
      </c>
      <c r="AG26" s="126">
        <v>0.7336004102125373</v>
      </c>
      <c r="AH26" s="126">
        <v>419.35894403987101</v>
      </c>
      <c r="AI26" s="126">
        <v>0.2</v>
      </c>
      <c r="AJ26" s="126">
        <v>0.14499999999999999</v>
      </c>
      <c r="AK26" s="126">
        <v>0.98945543603696706</v>
      </c>
      <c r="AL26" s="126">
        <v>600.8880254191663</v>
      </c>
      <c r="AM26" s="126">
        <v>0.737191338933467</v>
      </c>
      <c r="AN26" s="126">
        <v>0.87975107583683354</v>
      </c>
      <c r="AO26" s="126">
        <v>4.826689093445055E-3</v>
      </c>
      <c r="AP26" s="126">
        <v>9.0366709505400475E-2</v>
      </c>
      <c r="AQ26" s="126">
        <v>0.78631223187783339</v>
      </c>
      <c r="AR26" s="126">
        <v>0.5</v>
      </c>
      <c r="AS26" s="126">
        <v>1.5627430654361636E-2</v>
      </c>
      <c r="AT26" s="126">
        <v>0.53846153846153844</v>
      </c>
      <c r="AU26" s="126">
        <v>3.5927987248830711</v>
      </c>
      <c r="AV26" s="126">
        <v>525.8550860965222</v>
      </c>
      <c r="AW26" s="204">
        <v>3867790088.1371427</v>
      </c>
      <c r="AX26" s="126">
        <v>0</v>
      </c>
      <c r="AY26" s="126">
        <v>0</v>
      </c>
      <c r="AZ26" s="126">
        <v>3.2661806589846099</v>
      </c>
      <c r="BA26" s="126">
        <v>267.82681403673803</v>
      </c>
      <c r="BB26" s="126">
        <v>0.71804436695983553</v>
      </c>
      <c r="BC26" s="126">
        <v>1.0999999999999999E-2</v>
      </c>
      <c r="BD26" s="126">
        <v>6.5840861949007659E-5</v>
      </c>
      <c r="BE26" s="126">
        <v>5582503.3235338228</v>
      </c>
      <c r="BF26" s="126">
        <v>0</v>
      </c>
      <c r="BG26" s="126">
        <v>42680</v>
      </c>
    </row>
    <row r="27" spans="1:59" x14ac:dyDescent="0.3">
      <c r="A27" s="125" t="s">
        <v>196</v>
      </c>
      <c r="B27" s="126">
        <v>0</v>
      </c>
      <c r="C27" s="126">
        <v>0</v>
      </c>
      <c r="D27" s="126">
        <v>1.4697588244518398E-2</v>
      </c>
      <c r="E27" s="126">
        <v>0.12898734730121889</v>
      </c>
      <c r="F27" s="126">
        <v>2.7978078469083202E-3</v>
      </c>
      <c r="G27" s="126">
        <v>0.90559120073327226</v>
      </c>
      <c r="H27" s="126">
        <v>0.33146368985611468</v>
      </c>
      <c r="I27" s="126">
        <v>0.36418240651717687</v>
      </c>
      <c r="J27" s="126">
        <v>9.6037782491233015E-2</v>
      </c>
      <c r="K27" s="126">
        <v>86</v>
      </c>
      <c r="L27" s="126">
        <v>5.2218085106382981</v>
      </c>
      <c r="M27" s="126">
        <v>4.18</v>
      </c>
      <c r="N27" s="126">
        <v>4.0599999999999996</v>
      </c>
      <c r="O27" s="126">
        <v>0.23530000000000001</v>
      </c>
      <c r="P27" s="126">
        <v>4.29</v>
      </c>
      <c r="Q27" s="126">
        <v>0.58820000000000006</v>
      </c>
      <c r="R27" s="126">
        <v>0.29410000000000003</v>
      </c>
      <c r="S27" s="126">
        <v>3.3404255319148937</v>
      </c>
      <c r="T27" s="126">
        <v>2.8723404255319149</v>
      </c>
      <c r="U27" s="126">
        <v>4.41</v>
      </c>
      <c r="V27" s="126">
        <v>3.12</v>
      </c>
      <c r="W27" s="126">
        <v>2.71</v>
      </c>
      <c r="X27" s="126">
        <v>3.76</v>
      </c>
      <c r="Y27" s="126">
        <v>1.8516400675001179E-2</v>
      </c>
      <c r="Z27" s="126">
        <v>0.57279464728570817</v>
      </c>
      <c r="AA27" s="126">
        <v>0.32874231228901929</v>
      </c>
      <c r="AB27" s="126">
        <v>2.5640418743719147E-2</v>
      </c>
      <c r="AC27" s="126">
        <v>5.1854408991836187E-2</v>
      </c>
      <c r="AD27" s="126">
        <v>0.61669534911003798</v>
      </c>
      <c r="AE27" s="126">
        <v>0.5520369756498662</v>
      </c>
      <c r="AF27" s="126">
        <v>3.8800000000000001E-2</v>
      </c>
      <c r="AG27" s="126">
        <v>0.70982593942543859</v>
      </c>
      <c r="AH27" s="126">
        <v>350.76787688062319</v>
      </c>
      <c r="AI27" s="126">
        <v>0.24</v>
      </c>
      <c r="AJ27" s="126">
        <v>0.20899999999999999</v>
      </c>
      <c r="AK27" s="126">
        <v>0.99587943419823299</v>
      </c>
      <c r="AL27" s="126">
        <v>547.86723771827417</v>
      </c>
      <c r="AM27" s="126">
        <v>0.17066526852736555</v>
      </c>
      <c r="AN27" s="126">
        <v>0.77809582922584497</v>
      </c>
      <c r="AO27" s="126">
        <v>3.2126197276296294E-2</v>
      </c>
      <c r="AP27" s="126">
        <v>0.50039455464890337</v>
      </c>
      <c r="AQ27" s="126">
        <v>2.5350652459580032E-2</v>
      </c>
      <c r="AR27" s="126">
        <v>0.47058823529411759</v>
      </c>
      <c r="AS27" s="126">
        <v>1.15403290308989E-2</v>
      </c>
      <c r="AT27" s="126">
        <v>0.65957446808510634</v>
      </c>
      <c r="AU27" s="126">
        <v>2.6937148286552488</v>
      </c>
      <c r="AV27" s="126">
        <v>666.08221217657058</v>
      </c>
      <c r="AW27" s="204">
        <v>4608939774.7266665</v>
      </c>
      <c r="AX27" s="126">
        <v>12.244158312069311</v>
      </c>
      <c r="AY27" s="126">
        <v>2.4488316624138626</v>
      </c>
      <c r="AZ27" s="126">
        <v>2.4488316624138626</v>
      </c>
      <c r="BA27" s="126">
        <v>805.66561693416065</v>
      </c>
      <c r="BB27" s="126">
        <v>0.74801145377229006</v>
      </c>
      <c r="BC27" s="126">
        <v>-7.7000000000000002E-3</v>
      </c>
      <c r="BD27" s="126">
        <v>5.1269118430488648E-5</v>
      </c>
      <c r="BE27" s="126">
        <v>8911240.648148872</v>
      </c>
      <c r="BF27" s="126">
        <v>0</v>
      </c>
      <c r="BG27" s="126">
        <v>106787</v>
      </c>
    </row>
    <row r="29" spans="1:59" s="117" customFormat="1" x14ac:dyDescent="0.3">
      <c r="A29" s="128">
        <v>1</v>
      </c>
      <c r="B29" s="128">
        <f>A29+1</f>
        <v>2</v>
      </c>
      <c r="C29" s="128">
        <f t="shared" ref="C29:AR29" si="0">B29+1</f>
        <v>3</v>
      </c>
      <c r="D29" s="128">
        <f t="shared" si="0"/>
        <v>4</v>
      </c>
      <c r="E29" s="128">
        <f t="shared" si="0"/>
        <v>5</v>
      </c>
      <c r="F29" s="128">
        <f t="shared" si="0"/>
        <v>6</v>
      </c>
      <c r="G29" s="128">
        <f t="shared" si="0"/>
        <v>7</v>
      </c>
      <c r="H29" s="128">
        <f t="shared" si="0"/>
        <v>8</v>
      </c>
      <c r="I29" s="128">
        <f>H29+1</f>
        <v>9</v>
      </c>
      <c r="J29" s="128">
        <f t="shared" si="0"/>
        <v>10</v>
      </c>
      <c r="K29" s="128">
        <f t="shared" si="0"/>
        <v>11</v>
      </c>
      <c r="L29" s="128">
        <f t="shared" si="0"/>
        <v>12</v>
      </c>
      <c r="M29" s="128">
        <f t="shared" si="0"/>
        <v>13</v>
      </c>
      <c r="N29" s="128">
        <f>M29+1</f>
        <v>14</v>
      </c>
      <c r="O29" s="128">
        <f t="shared" si="0"/>
        <v>15</v>
      </c>
      <c r="P29" s="128">
        <f t="shared" si="0"/>
        <v>16</v>
      </c>
      <c r="Q29" s="128">
        <f t="shared" si="0"/>
        <v>17</v>
      </c>
      <c r="R29" s="128">
        <f t="shared" si="0"/>
        <v>18</v>
      </c>
      <c r="S29" s="128">
        <f t="shared" si="0"/>
        <v>19</v>
      </c>
      <c r="T29" s="128">
        <f>S29+1</f>
        <v>20</v>
      </c>
      <c r="U29" s="128">
        <f t="shared" si="0"/>
        <v>21</v>
      </c>
      <c r="V29" s="128">
        <f t="shared" si="0"/>
        <v>22</v>
      </c>
      <c r="W29" s="128">
        <f t="shared" si="0"/>
        <v>23</v>
      </c>
      <c r="X29" s="128">
        <f t="shared" si="0"/>
        <v>24</v>
      </c>
      <c r="Y29" s="128">
        <f t="shared" si="0"/>
        <v>25</v>
      </c>
      <c r="Z29" s="128">
        <f t="shared" si="0"/>
        <v>26</v>
      </c>
      <c r="AA29" s="128">
        <f>Z29+1</f>
        <v>27</v>
      </c>
      <c r="AB29" s="128">
        <f t="shared" si="0"/>
        <v>28</v>
      </c>
      <c r="AC29" s="128">
        <f t="shared" si="0"/>
        <v>29</v>
      </c>
      <c r="AD29" s="128">
        <f t="shared" si="0"/>
        <v>30</v>
      </c>
      <c r="AE29" s="128">
        <f t="shared" si="0"/>
        <v>31</v>
      </c>
      <c r="AF29" s="128">
        <f t="shared" si="0"/>
        <v>32</v>
      </c>
      <c r="AG29" s="128">
        <f t="shared" si="0"/>
        <v>33</v>
      </c>
      <c r="AH29" s="128">
        <f t="shared" si="0"/>
        <v>34</v>
      </c>
      <c r="AI29" s="128">
        <f t="shared" si="0"/>
        <v>35</v>
      </c>
      <c r="AJ29" s="128">
        <f t="shared" si="0"/>
        <v>36</v>
      </c>
      <c r="AK29" s="128">
        <f t="shared" si="0"/>
        <v>37</v>
      </c>
      <c r="AL29" s="128">
        <f t="shared" si="0"/>
        <v>38</v>
      </c>
      <c r="AM29" s="128">
        <f t="shared" si="0"/>
        <v>39</v>
      </c>
      <c r="AN29" s="128">
        <f t="shared" si="0"/>
        <v>40</v>
      </c>
      <c r="AO29" s="128">
        <f t="shared" si="0"/>
        <v>41</v>
      </c>
      <c r="AP29" s="128">
        <f>AO29+1</f>
        <v>42</v>
      </c>
      <c r="AQ29" s="128">
        <f t="shared" si="0"/>
        <v>43</v>
      </c>
      <c r="AR29" s="128">
        <f t="shared" si="0"/>
        <v>44</v>
      </c>
      <c r="AS29" s="128">
        <f t="shared" ref="AS29" si="1">AR29+1</f>
        <v>45</v>
      </c>
      <c r="AT29" s="128">
        <f t="shared" ref="AT29" si="2">AS29+1</f>
        <v>46</v>
      </c>
      <c r="AU29" s="128">
        <f t="shared" ref="AU29" si="3">AT29+1</f>
        <v>47</v>
      </c>
      <c r="AV29" s="128">
        <f t="shared" ref="AV29" si="4">AU29+1</f>
        <v>48</v>
      </c>
      <c r="AW29" s="128">
        <f t="shared" ref="AW29" si="5">AV29+1</f>
        <v>49</v>
      </c>
      <c r="AX29" s="128">
        <f t="shared" ref="AX29" si="6">AW29+1</f>
        <v>50</v>
      </c>
      <c r="AY29" s="128">
        <f t="shared" ref="AY29" si="7">AX29+1</f>
        <v>51</v>
      </c>
      <c r="AZ29" s="128">
        <f t="shared" ref="AZ29" si="8">AY29+1</f>
        <v>52</v>
      </c>
      <c r="BA29" s="128">
        <f t="shared" ref="BA29" si="9">AZ29+1</f>
        <v>53</v>
      </c>
      <c r="BB29" s="128">
        <f t="shared" ref="BB29" si="10">BA29+1</f>
        <v>54</v>
      </c>
      <c r="BC29" s="128">
        <f t="shared" ref="BC29" si="11">BB29+1</f>
        <v>55</v>
      </c>
      <c r="BD29" s="128">
        <f t="shared" ref="BD29" si="12">BC29+1</f>
        <v>56</v>
      </c>
      <c r="BE29" s="128">
        <f t="shared" ref="BE29" si="13">BD29+1</f>
        <v>57</v>
      </c>
      <c r="BF29" s="128">
        <f t="shared" ref="BF29" si="14">BE29+1</f>
        <v>58</v>
      </c>
      <c r="BG29" s="128">
        <f t="shared" ref="BG29" si="15">BF29+1</f>
        <v>59</v>
      </c>
    </row>
    <row r="31" spans="1:59" x14ac:dyDescent="0.3">
      <c r="B31" s="127">
        <f>MAX(B$5:B$27)</f>
        <v>229118.67127908333</v>
      </c>
      <c r="C31" s="127">
        <f t="shared" ref="C31:BG31" si="16">MAX(C$5:C$27)</f>
        <v>53381712.889194869</v>
      </c>
      <c r="D31" s="127">
        <f t="shared" si="16"/>
        <v>9.2031829125770598E-2</v>
      </c>
      <c r="E31" s="127">
        <f t="shared" si="16"/>
        <v>0.17448713943731059</v>
      </c>
      <c r="F31" s="127">
        <f t="shared" si="16"/>
        <v>3.6052093995765102E-3</v>
      </c>
      <c r="G31" s="127">
        <f t="shared" si="16"/>
        <v>0.97640457820961812</v>
      </c>
      <c r="H31" s="127">
        <f t="shared" si="16"/>
        <v>0.39677545146060172</v>
      </c>
      <c r="I31" s="127">
        <f>MAX(I$5:I$27)</f>
        <v>0.78979999999999995</v>
      </c>
      <c r="J31" s="127">
        <f t="shared" si="16"/>
        <v>0.12806529950313361</v>
      </c>
      <c r="K31" s="127">
        <f t="shared" si="16"/>
        <v>558</v>
      </c>
      <c r="L31" s="127">
        <f t="shared" si="16"/>
        <v>6.2420454545454547</v>
      </c>
      <c r="M31" s="127">
        <f t="shared" si="16"/>
        <v>4.33</v>
      </c>
      <c r="N31" s="127">
        <f t="shared" si="16"/>
        <v>4.75</v>
      </c>
      <c r="O31" s="127">
        <f t="shared" si="16"/>
        <v>0.57889999999999997</v>
      </c>
      <c r="P31" s="127">
        <f t="shared" si="16"/>
        <v>4.78</v>
      </c>
      <c r="Q31" s="127">
        <f t="shared" si="16"/>
        <v>0.6875</v>
      </c>
      <c r="R31" s="127">
        <f t="shared" si="16"/>
        <v>0.8</v>
      </c>
      <c r="S31" s="127">
        <f t="shared" si="16"/>
        <v>4.3125</v>
      </c>
      <c r="T31" s="127">
        <f t="shared" si="16"/>
        <v>4.125</v>
      </c>
      <c r="U31" s="127">
        <f t="shared" si="16"/>
        <v>4.45</v>
      </c>
      <c r="V31" s="127">
        <f t="shared" si="16"/>
        <v>3.57</v>
      </c>
      <c r="W31" s="127">
        <f t="shared" si="16"/>
        <v>4.1100000000000003</v>
      </c>
      <c r="X31" s="127">
        <f t="shared" si="16"/>
        <v>4.25</v>
      </c>
      <c r="Y31" s="127">
        <f t="shared" si="16"/>
        <v>6.8318545963816729E-2</v>
      </c>
      <c r="Z31" s="127">
        <f t="shared" si="16"/>
        <v>0.92284461790163985</v>
      </c>
      <c r="AA31" s="127">
        <f t="shared" si="16"/>
        <v>0.51426850736588525</v>
      </c>
      <c r="AB31" s="127">
        <f t="shared" si="16"/>
        <v>9.5607085164483296E-2</v>
      </c>
      <c r="AC31" s="127">
        <f t="shared" si="16"/>
        <v>0.25756352603110805</v>
      </c>
      <c r="AD31" s="127">
        <f t="shared" si="16"/>
        <v>0.62261978932253359</v>
      </c>
      <c r="AE31" s="127">
        <f t="shared" si="16"/>
        <v>0.68474938831099774</v>
      </c>
      <c r="AF31" s="127">
        <f t="shared" si="16"/>
        <v>3.9600000000000003E-2</v>
      </c>
      <c r="AG31" s="127">
        <f t="shared" si="16"/>
        <v>0.99471394817121706</v>
      </c>
      <c r="AH31" s="127">
        <f t="shared" si="16"/>
        <v>657.27379662216424</v>
      </c>
      <c r="AI31" s="127">
        <f t="shared" si="16"/>
        <v>1</v>
      </c>
      <c r="AJ31" s="127">
        <f t="shared" si="16"/>
        <v>0.30199999999999999</v>
      </c>
      <c r="AK31" s="127">
        <f t="shared" si="16"/>
        <v>0.99915556341299605</v>
      </c>
      <c r="AL31" s="127">
        <f t="shared" si="16"/>
        <v>648.51809333604683</v>
      </c>
      <c r="AM31" s="127">
        <f t="shared" si="16"/>
        <v>0.92554172154473113</v>
      </c>
      <c r="AN31" s="127">
        <f t="shared" si="16"/>
        <v>0.99924733629564433</v>
      </c>
      <c r="AO31" s="127">
        <f t="shared" si="16"/>
        <v>6.8504313338567963E-2</v>
      </c>
      <c r="AP31" s="127">
        <f t="shared" si="16"/>
        <v>0.78149890125483967</v>
      </c>
      <c r="AQ31" s="127">
        <f t="shared" si="16"/>
        <v>0.78631223187783339</v>
      </c>
      <c r="AR31" s="127">
        <f t="shared" si="16"/>
        <v>0.8571428571428571</v>
      </c>
      <c r="AS31" s="127">
        <f t="shared" si="16"/>
        <v>3.5463605285980512E-2</v>
      </c>
      <c r="AT31" s="127">
        <f t="shared" si="16"/>
        <v>0.81818181818181823</v>
      </c>
      <c r="AU31" s="127">
        <f t="shared" si="16"/>
        <v>17.975618524691964</v>
      </c>
      <c r="AV31" s="127">
        <f t="shared" si="16"/>
        <v>2625.529736</v>
      </c>
      <c r="AW31" s="127">
        <f t="shared" si="16"/>
        <v>10872960167.825554</v>
      </c>
      <c r="AX31" s="127">
        <f t="shared" si="16"/>
        <v>55.228573422936584</v>
      </c>
      <c r="AY31" s="127">
        <f t="shared" si="16"/>
        <v>49.849498539884912</v>
      </c>
      <c r="AZ31" s="127">
        <f t="shared" si="16"/>
        <v>28.788550862862198</v>
      </c>
      <c r="BA31" s="127">
        <f t="shared" si="16"/>
        <v>3883.7077462475577</v>
      </c>
      <c r="BB31" s="127">
        <f t="shared" si="16"/>
        <v>0.97143842984432405</v>
      </c>
      <c r="BC31" s="127">
        <f t="shared" si="16"/>
        <v>4.6199999999999998E-2</v>
      </c>
      <c r="BD31" s="127">
        <f t="shared" si="16"/>
        <v>1.0315094322978602E-4</v>
      </c>
      <c r="BE31" s="127">
        <f t="shared" si="16"/>
        <v>20798023.076805688</v>
      </c>
      <c r="BF31" s="127">
        <f t="shared" si="16"/>
        <v>1599770.99</v>
      </c>
      <c r="BG31" s="127">
        <f t="shared" si="16"/>
        <v>920900</v>
      </c>
    </row>
    <row r="32" spans="1:59" x14ac:dyDescent="0.3">
      <c r="B32" s="127">
        <f>MIN(B$5:B$27)</f>
        <v>0</v>
      </c>
      <c r="C32" s="127">
        <f t="shared" ref="C32:BG32" si="17">MIN(C$5:C$27)</f>
        <v>0</v>
      </c>
      <c r="D32" s="127">
        <f t="shared" si="17"/>
        <v>3.4762730914895943E-3</v>
      </c>
      <c r="E32" s="127">
        <f t="shared" si="17"/>
        <v>1.6254433122107094E-2</v>
      </c>
      <c r="F32" s="127">
        <f t="shared" si="17"/>
        <v>0</v>
      </c>
      <c r="G32" s="127">
        <f t="shared" si="17"/>
        <v>0.75749999999999995</v>
      </c>
      <c r="H32" s="127">
        <f t="shared" si="17"/>
        <v>0.1934006770698822</v>
      </c>
      <c r="I32" s="127">
        <f t="shared" si="17"/>
        <v>0.16108096160002439</v>
      </c>
      <c r="J32" s="127">
        <f t="shared" si="17"/>
        <v>6.3825169568692396E-3</v>
      </c>
      <c r="K32" s="127">
        <f t="shared" si="17"/>
        <v>4</v>
      </c>
      <c r="L32" s="127">
        <f t="shared" si="17"/>
        <v>3.3464285714285715</v>
      </c>
      <c r="M32" s="127">
        <f t="shared" si="17"/>
        <v>2.88</v>
      </c>
      <c r="N32" s="127">
        <f t="shared" si="17"/>
        <v>3.29</v>
      </c>
      <c r="O32" s="127">
        <f t="shared" si="17"/>
        <v>0.125</v>
      </c>
      <c r="P32" s="127">
        <f t="shared" si="17"/>
        <v>3.29</v>
      </c>
      <c r="Q32" s="127">
        <f t="shared" si="17"/>
        <v>0.2</v>
      </c>
      <c r="R32" s="127">
        <f t="shared" si="17"/>
        <v>0.1429</v>
      </c>
      <c r="S32" s="127">
        <f t="shared" si="17"/>
        <v>2.8235294117647061</v>
      </c>
      <c r="T32" s="127">
        <f t="shared" si="17"/>
        <v>2.4705882352941178</v>
      </c>
      <c r="U32" s="127">
        <f t="shared" si="17"/>
        <v>2.14</v>
      </c>
      <c r="V32" s="127">
        <f t="shared" si="17"/>
        <v>1.27</v>
      </c>
      <c r="W32" s="127">
        <f t="shared" si="17"/>
        <v>2.09</v>
      </c>
      <c r="X32" s="127">
        <f t="shared" si="17"/>
        <v>1.86</v>
      </c>
      <c r="Y32" s="127">
        <f t="shared" si="17"/>
        <v>2.2995659321938082E-3</v>
      </c>
      <c r="Z32" s="127">
        <f t="shared" si="17"/>
        <v>0.17355268601409571</v>
      </c>
      <c r="AA32" s="127">
        <f t="shared" si="17"/>
        <v>3.0551853121195693E-2</v>
      </c>
      <c r="AB32" s="127">
        <f t="shared" si="17"/>
        <v>1.0617133167016041E-3</v>
      </c>
      <c r="AC32" s="127">
        <f t="shared" si="17"/>
        <v>1.016057361840862E-2</v>
      </c>
      <c r="AD32" s="127">
        <f t="shared" si="17"/>
        <v>0.41699399643980872</v>
      </c>
      <c r="AE32" s="127">
        <f t="shared" si="17"/>
        <v>0.32789358282884146</v>
      </c>
      <c r="AF32" s="127">
        <f t="shared" si="17"/>
        <v>0.01</v>
      </c>
      <c r="AG32" s="127">
        <f t="shared" si="17"/>
        <v>0.45369271565869679</v>
      </c>
      <c r="AH32" s="127">
        <f t="shared" si="17"/>
        <v>186.11583010172677</v>
      </c>
      <c r="AI32" s="127">
        <f t="shared" si="17"/>
        <v>0.11</v>
      </c>
      <c r="AJ32" s="127">
        <f t="shared" si="17"/>
        <v>0.127</v>
      </c>
      <c r="AK32" s="127">
        <f t="shared" si="17"/>
        <v>0.70628164736619592</v>
      </c>
      <c r="AL32" s="127">
        <f t="shared" si="17"/>
        <v>496.36953793704339</v>
      </c>
      <c r="AM32" s="127">
        <f t="shared" si="17"/>
        <v>0.17066526852736555</v>
      </c>
      <c r="AN32" s="127">
        <f t="shared" si="17"/>
        <v>0.73478145600136602</v>
      </c>
      <c r="AO32" s="127">
        <f t="shared" si="17"/>
        <v>3.1202888715466158E-3</v>
      </c>
      <c r="AP32" s="127">
        <f t="shared" si="17"/>
        <v>9.0366709505400475E-2</v>
      </c>
      <c r="AQ32" s="127">
        <f t="shared" si="17"/>
        <v>6.4695070840027156E-3</v>
      </c>
      <c r="AR32" s="127">
        <f t="shared" si="17"/>
        <v>0.375</v>
      </c>
      <c r="AS32" s="127">
        <f t="shared" si="17"/>
        <v>6.6055295953313178E-3</v>
      </c>
      <c r="AT32" s="127">
        <f t="shared" si="17"/>
        <v>0.4148148148148148</v>
      </c>
      <c r="AU32" s="127">
        <f t="shared" si="17"/>
        <v>1.0529899650056334</v>
      </c>
      <c r="AV32" s="127">
        <f t="shared" si="17"/>
        <v>222.09519509788572</v>
      </c>
      <c r="AW32" s="127">
        <f t="shared" si="17"/>
        <v>2325025851.1323075</v>
      </c>
      <c r="AX32" s="127">
        <f t="shared" si="17"/>
        <v>0</v>
      </c>
      <c r="AY32" s="127">
        <f t="shared" si="17"/>
        <v>0</v>
      </c>
      <c r="AZ32" s="127">
        <f t="shared" si="17"/>
        <v>0</v>
      </c>
      <c r="BA32" s="127">
        <f t="shared" si="17"/>
        <v>215.13899111136274</v>
      </c>
      <c r="BB32" s="127">
        <f t="shared" si="17"/>
        <v>0.71804436695983553</v>
      </c>
      <c r="BC32" s="127">
        <f t="shared" si="17"/>
        <v>-5.3721781984168937E-2</v>
      </c>
      <c r="BD32" s="127">
        <f t="shared" si="17"/>
        <v>1.8551092431955765E-5</v>
      </c>
      <c r="BE32" s="127">
        <f t="shared" si="17"/>
        <v>5582503.3235338228</v>
      </c>
      <c r="BF32" s="127">
        <f t="shared" si="17"/>
        <v>0</v>
      </c>
      <c r="BG32" s="127">
        <f t="shared" si="17"/>
        <v>2031</v>
      </c>
    </row>
    <row r="33" spans="1:60" x14ac:dyDescent="0.3">
      <c r="B33" s="127">
        <f>B31-B32</f>
        <v>229118.67127908333</v>
      </c>
      <c r="C33" s="127">
        <f t="shared" ref="C33:BG33" si="18">C31-C32</f>
        <v>53381712.889194869</v>
      </c>
      <c r="D33" s="127">
        <f t="shared" si="18"/>
        <v>8.8555556034281002E-2</v>
      </c>
      <c r="E33" s="127">
        <f t="shared" si="18"/>
        <v>0.1582327063152035</v>
      </c>
      <c r="F33" s="127">
        <f t="shared" si="18"/>
        <v>3.6052093995765102E-3</v>
      </c>
      <c r="G33" s="127">
        <f t="shared" si="18"/>
        <v>0.21890457820961817</v>
      </c>
      <c r="H33" s="127">
        <f t="shared" si="18"/>
        <v>0.20337477439071952</v>
      </c>
      <c r="I33" s="127">
        <f t="shared" si="18"/>
        <v>0.62871903839997556</v>
      </c>
      <c r="J33" s="127">
        <f t="shared" si="18"/>
        <v>0.12168278254626437</v>
      </c>
      <c r="K33" s="127">
        <f t="shared" si="18"/>
        <v>554</v>
      </c>
      <c r="L33" s="127">
        <f t="shared" si="18"/>
        <v>2.8956168831168831</v>
      </c>
      <c r="M33" s="127">
        <f t="shared" si="18"/>
        <v>1.4500000000000002</v>
      </c>
      <c r="N33" s="127">
        <f t="shared" si="18"/>
        <v>1.46</v>
      </c>
      <c r="O33" s="127">
        <f t="shared" si="18"/>
        <v>0.45389999999999997</v>
      </c>
      <c r="P33" s="127">
        <f t="shared" si="18"/>
        <v>1.4900000000000002</v>
      </c>
      <c r="Q33" s="127">
        <f t="shared" si="18"/>
        <v>0.48749999999999999</v>
      </c>
      <c r="R33" s="127">
        <f t="shared" si="18"/>
        <v>0.65710000000000002</v>
      </c>
      <c r="S33" s="127">
        <f t="shared" si="18"/>
        <v>1.4889705882352939</v>
      </c>
      <c r="T33" s="127">
        <f t="shared" si="18"/>
        <v>1.6544117647058822</v>
      </c>
      <c r="U33" s="127">
        <f t="shared" si="18"/>
        <v>2.31</v>
      </c>
      <c r="V33" s="127">
        <f t="shared" si="18"/>
        <v>2.2999999999999998</v>
      </c>
      <c r="W33" s="127">
        <f t="shared" si="18"/>
        <v>2.0200000000000005</v>
      </c>
      <c r="X33" s="127">
        <f t="shared" si="18"/>
        <v>2.3899999999999997</v>
      </c>
      <c r="Y33" s="127">
        <f t="shared" si="18"/>
        <v>6.6018980031622918E-2</v>
      </c>
      <c r="Z33" s="127">
        <f t="shared" si="18"/>
        <v>0.74929193188754417</v>
      </c>
      <c r="AA33" s="127">
        <f t="shared" si="18"/>
        <v>0.48371665424468957</v>
      </c>
      <c r="AB33" s="127">
        <f t="shared" si="18"/>
        <v>9.4545371847781695E-2</v>
      </c>
      <c r="AC33" s="127">
        <f t="shared" si="18"/>
        <v>0.24740295241269944</v>
      </c>
      <c r="AD33" s="127">
        <f t="shared" si="18"/>
        <v>0.20562579288272487</v>
      </c>
      <c r="AE33" s="127">
        <f t="shared" si="18"/>
        <v>0.35685580548215629</v>
      </c>
      <c r="AF33" s="127">
        <f t="shared" si="18"/>
        <v>2.9600000000000001E-2</v>
      </c>
      <c r="AG33" s="127">
        <f t="shared" si="18"/>
        <v>0.54102123251252032</v>
      </c>
      <c r="AH33" s="127">
        <f t="shared" si="18"/>
        <v>471.15796652043747</v>
      </c>
      <c r="AI33" s="127">
        <f t="shared" si="18"/>
        <v>0.89</v>
      </c>
      <c r="AJ33" s="127">
        <f t="shared" si="18"/>
        <v>0.17499999999999999</v>
      </c>
      <c r="AK33" s="127">
        <f t="shared" si="18"/>
        <v>0.29287391604680013</v>
      </c>
      <c r="AL33" s="127">
        <f t="shared" si="18"/>
        <v>152.14855539900344</v>
      </c>
      <c r="AM33" s="127">
        <f t="shared" si="18"/>
        <v>0.75487645301736561</v>
      </c>
      <c r="AN33" s="127">
        <f t="shared" si="18"/>
        <v>0.26446588029427831</v>
      </c>
      <c r="AO33" s="127">
        <f t="shared" si="18"/>
        <v>6.5384024467021351E-2</v>
      </c>
      <c r="AP33" s="127">
        <f t="shared" si="18"/>
        <v>0.69113219174943918</v>
      </c>
      <c r="AQ33" s="127">
        <f t="shared" si="18"/>
        <v>0.77984272479383066</v>
      </c>
      <c r="AR33" s="127">
        <f t="shared" si="18"/>
        <v>0.4821428571428571</v>
      </c>
      <c r="AS33" s="127">
        <f t="shared" si="18"/>
        <v>2.8858075690649194E-2</v>
      </c>
      <c r="AT33" s="127">
        <f t="shared" si="18"/>
        <v>0.40336700336700343</v>
      </c>
      <c r="AU33" s="127">
        <f t="shared" si="18"/>
        <v>16.922628559686331</v>
      </c>
      <c r="AV33" s="127">
        <f t="shared" si="18"/>
        <v>2403.4345409021143</v>
      </c>
      <c r="AW33" s="127">
        <f t="shared" si="18"/>
        <v>8547934316.6932468</v>
      </c>
      <c r="AX33" s="127">
        <f t="shared" si="18"/>
        <v>55.228573422936584</v>
      </c>
      <c r="AY33" s="127">
        <f t="shared" si="18"/>
        <v>49.849498539884912</v>
      </c>
      <c r="AZ33" s="127">
        <f t="shared" si="18"/>
        <v>28.788550862862198</v>
      </c>
      <c r="BA33" s="127">
        <f t="shared" si="18"/>
        <v>3668.5687551361948</v>
      </c>
      <c r="BB33" s="127">
        <f t="shared" si="18"/>
        <v>0.25339406288448851</v>
      </c>
      <c r="BC33" s="127">
        <f t="shared" si="18"/>
        <v>9.9921781984168928E-2</v>
      </c>
      <c r="BD33" s="127">
        <f t="shared" si="18"/>
        <v>8.4599850797830253E-5</v>
      </c>
      <c r="BE33" s="127">
        <f t="shared" si="18"/>
        <v>15215519.753271867</v>
      </c>
      <c r="BF33" s="127">
        <f t="shared" si="18"/>
        <v>1599770.99</v>
      </c>
      <c r="BG33" s="127">
        <f t="shared" si="18"/>
        <v>918869</v>
      </c>
    </row>
    <row r="36" spans="1:60" x14ac:dyDescent="0.3">
      <c r="A36" s="118" t="s">
        <v>201</v>
      </c>
      <c r="B36" s="127">
        <f>AVERAGE(B$5:B$27)</f>
        <v>27992.904417135684</v>
      </c>
      <c r="C36" s="127">
        <f t="shared" ref="C36:BG36" si="19">AVERAGE(C$5:C$27)</f>
        <v>3775491.2260212004</v>
      </c>
      <c r="D36" s="127">
        <f t="shared" si="19"/>
        <v>1.6115104086677826E-2</v>
      </c>
      <c r="E36" s="127">
        <f t="shared" si="19"/>
        <v>7.3087829489751496E-2</v>
      </c>
      <c r="F36" s="127">
        <f t="shared" si="19"/>
        <v>1.4936984510349046E-3</v>
      </c>
      <c r="G36" s="127">
        <f t="shared" si="19"/>
        <v>0.87028624274071276</v>
      </c>
      <c r="H36" s="127">
        <f t="shared" si="19"/>
        <v>0.28150597301884961</v>
      </c>
      <c r="I36" s="127">
        <f t="shared" si="19"/>
        <v>0.30799224587242668</v>
      </c>
      <c r="J36" s="127">
        <f t="shared" si="19"/>
        <v>4.8176488074500243E-2</v>
      </c>
      <c r="K36" s="127">
        <f t="shared" si="19"/>
        <v>119.52173913043478</v>
      </c>
      <c r="L36" s="127">
        <f t="shared" si="19"/>
        <v>5.0322714305042355</v>
      </c>
      <c r="M36" s="127">
        <f t="shared" si="19"/>
        <v>3.7633581488399632</v>
      </c>
      <c r="N36" s="127">
        <f t="shared" si="19"/>
        <v>3.9952173913043474</v>
      </c>
      <c r="O36" s="127">
        <f t="shared" si="19"/>
        <v>0.32132608695652182</v>
      </c>
      <c r="P36" s="127">
        <f t="shared" si="19"/>
        <v>3.8539130434782609</v>
      </c>
      <c r="Q36" s="127">
        <f t="shared" si="19"/>
        <v>0.48049999999999998</v>
      </c>
      <c r="R36" s="127">
        <f t="shared" si="19"/>
        <v>0.40233043478260866</v>
      </c>
      <c r="S36" s="127">
        <f t="shared" si="19"/>
        <v>3.4712571411647417</v>
      </c>
      <c r="T36" s="127">
        <f t="shared" si="19"/>
        <v>3.1919752725005766</v>
      </c>
      <c r="U36" s="127">
        <f t="shared" si="19"/>
        <v>3.55</v>
      </c>
      <c r="V36" s="127">
        <f t="shared" si="19"/>
        <v>2.7052173913043474</v>
      </c>
      <c r="W36" s="127">
        <f t="shared" si="19"/>
        <v>3.094782608695652</v>
      </c>
      <c r="X36" s="127">
        <f t="shared" si="19"/>
        <v>3.1991304347826093</v>
      </c>
      <c r="Y36" s="127">
        <f t="shared" si="19"/>
        <v>3.2309974187941549E-2</v>
      </c>
      <c r="Z36" s="127">
        <f t="shared" si="19"/>
        <v>0.61191042465395284</v>
      </c>
      <c r="AA36" s="127">
        <f t="shared" si="19"/>
        <v>0.22723395237675306</v>
      </c>
      <c r="AB36" s="127">
        <f t="shared" si="19"/>
        <v>2.9029095840889405E-2</v>
      </c>
      <c r="AC36" s="127">
        <f t="shared" si="19"/>
        <v>8.5199797447506054E-2</v>
      </c>
      <c r="AD36" s="127">
        <f t="shared" si="19"/>
        <v>0.55209043099816735</v>
      </c>
      <c r="AE36" s="127">
        <f t="shared" si="19"/>
        <v>0.51949402300324354</v>
      </c>
      <c r="AF36" s="127">
        <f t="shared" si="19"/>
        <v>2.365217391304348E-2</v>
      </c>
      <c r="AG36" s="127">
        <f t="shared" si="19"/>
        <v>0.74301752674028554</v>
      </c>
      <c r="AH36" s="127">
        <f t="shared" si="19"/>
        <v>425.34670866877894</v>
      </c>
      <c r="AI36" s="127">
        <f t="shared" si="19"/>
        <v>0.30000000000000004</v>
      </c>
      <c r="AJ36" s="127">
        <f t="shared" si="19"/>
        <v>0.21352173913043476</v>
      </c>
      <c r="AK36" s="127">
        <f t="shared" si="19"/>
        <v>0.97079734330446266</v>
      </c>
      <c r="AL36" s="127">
        <f t="shared" si="19"/>
        <v>552.31400483923414</v>
      </c>
      <c r="AM36" s="127">
        <f t="shared" si="19"/>
        <v>0.76452523109734871</v>
      </c>
      <c r="AN36" s="127">
        <f t="shared" si="19"/>
        <v>0.90217773277402702</v>
      </c>
      <c r="AO36" s="127">
        <f t="shared" si="19"/>
        <v>2.2980946431655293E-2</v>
      </c>
      <c r="AP36" s="127">
        <f t="shared" si="19"/>
        <v>0.50287822354248068</v>
      </c>
      <c r="AQ36" s="127">
        <f t="shared" si="19"/>
        <v>0.13369464792726057</v>
      </c>
      <c r="AR36" s="127">
        <f t="shared" si="19"/>
        <v>0.64988691093178708</v>
      </c>
      <c r="AS36" s="127">
        <f t="shared" si="19"/>
        <v>1.5629643915528884E-2</v>
      </c>
      <c r="AT36" s="127">
        <f t="shared" si="19"/>
        <v>0.62801235207582262</v>
      </c>
      <c r="AU36" s="127">
        <f t="shared" si="19"/>
        <v>5.8812912103504837</v>
      </c>
      <c r="AV36" s="127">
        <f t="shared" si="19"/>
        <v>678.14910831683881</v>
      </c>
      <c r="AW36" s="127">
        <f t="shared" si="19"/>
        <v>4814295212.6598635</v>
      </c>
      <c r="AX36" s="127">
        <f t="shared" si="19"/>
        <v>15.184810638717773</v>
      </c>
      <c r="AY36" s="127">
        <f t="shared" si="19"/>
        <v>14.32470127120399</v>
      </c>
      <c r="AZ36" s="127">
        <f t="shared" si="19"/>
        <v>8.4008139759367992</v>
      </c>
      <c r="BA36" s="127">
        <f t="shared" si="19"/>
        <v>1184.1738648321118</v>
      </c>
      <c r="BB36" s="127">
        <f t="shared" si="19"/>
        <v>0.81106275418586971</v>
      </c>
      <c r="BC36" s="127">
        <f t="shared" si="19"/>
        <v>1.3172966000688305E-2</v>
      </c>
      <c r="BD36" s="127">
        <f t="shared" si="19"/>
        <v>5.463271378219172E-5</v>
      </c>
      <c r="BE36" s="127">
        <f t="shared" si="19"/>
        <v>11305477.61861131</v>
      </c>
      <c r="BF36" s="127">
        <f t="shared" si="19"/>
        <v>227380.49384126355</v>
      </c>
      <c r="BG36" s="127">
        <f t="shared" si="19"/>
        <v>248342.26086956522</v>
      </c>
    </row>
    <row r="37" spans="1:60" x14ac:dyDescent="0.3">
      <c r="A37" s="118" t="s">
        <v>202</v>
      </c>
      <c r="B37" s="118">
        <f>_xlfn.STDEV.P(B$5:B$27)</f>
        <v>61245.731517342174</v>
      </c>
      <c r="C37" s="118">
        <f t="shared" ref="C37:BG37" si="20">_xlfn.STDEV.P(C$5:C$27)</f>
        <v>11361089.374357956</v>
      </c>
      <c r="D37" s="118">
        <f t="shared" si="20"/>
        <v>1.833951901413871E-2</v>
      </c>
      <c r="E37" s="118">
        <f t="shared" si="20"/>
        <v>4.5533860852116484E-2</v>
      </c>
      <c r="F37" s="118">
        <f t="shared" si="20"/>
        <v>1.0500317918975513E-3</v>
      </c>
      <c r="G37" s="118">
        <f t="shared" si="20"/>
        <v>4.3579962340052174E-2</v>
      </c>
      <c r="H37" s="118">
        <f t="shared" si="20"/>
        <v>4.9778083575806764E-2</v>
      </c>
      <c r="I37" s="118">
        <f t="shared" si="20"/>
        <v>0.12754659230879639</v>
      </c>
      <c r="J37" s="118">
        <f t="shared" si="20"/>
        <v>3.4798488661095105E-2</v>
      </c>
      <c r="K37" s="118">
        <f t="shared" si="20"/>
        <v>129.4509709319953</v>
      </c>
      <c r="L37" s="118">
        <f t="shared" si="20"/>
        <v>0.71449020296981591</v>
      </c>
      <c r="M37" s="118">
        <f t="shared" si="20"/>
        <v>0.36798829204240963</v>
      </c>
      <c r="N37" s="118">
        <f t="shared" si="20"/>
        <v>0.37076735428283103</v>
      </c>
      <c r="O37" s="118">
        <f t="shared" si="20"/>
        <v>0.11924012389106953</v>
      </c>
      <c r="P37" s="118">
        <f t="shared" si="20"/>
        <v>0.37436019774537282</v>
      </c>
      <c r="Q37" s="118">
        <f t="shared" si="20"/>
        <v>0.10314138038549873</v>
      </c>
      <c r="R37" s="118">
        <f t="shared" si="20"/>
        <v>0.15609663237540203</v>
      </c>
      <c r="S37" s="118">
        <f t="shared" si="20"/>
        <v>0.40623985147966896</v>
      </c>
      <c r="T37" s="118">
        <f t="shared" si="20"/>
        <v>0.43547787218320949</v>
      </c>
      <c r="U37" s="118">
        <f t="shared" si="20"/>
        <v>0.60603486770116277</v>
      </c>
      <c r="V37" s="118">
        <f t="shared" si="20"/>
        <v>0.61195246735856867</v>
      </c>
      <c r="W37" s="118">
        <f t="shared" si="20"/>
        <v>0.49686731292575909</v>
      </c>
      <c r="X37" s="118">
        <f t="shared" si="20"/>
        <v>0.56406839735958292</v>
      </c>
      <c r="Y37" s="118">
        <f t="shared" si="20"/>
        <v>1.7864368496205391E-2</v>
      </c>
      <c r="Z37" s="118">
        <f t="shared" si="20"/>
        <v>0.15993791933181456</v>
      </c>
      <c r="AA37" s="118">
        <f t="shared" si="20"/>
        <v>0.13498774411655887</v>
      </c>
      <c r="AB37" s="118">
        <f t="shared" si="20"/>
        <v>2.5338845196725274E-2</v>
      </c>
      <c r="AC37" s="118">
        <f t="shared" si="20"/>
        <v>7.0181762623959004E-2</v>
      </c>
      <c r="AD37" s="118">
        <f t="shared" si="20"/>
        <v>4.6947593529329278E-2</v>
      </c>
      <c r="AE37" s="118">
        <f t="shared" si="20"/>
        <v>9.7876013643103971E-2</v>
      </c>
      <c r="AF37" s="118">
        <f t="shared" si="20"/>
        <v>8.0775518011455133E-3</v>
      </c>
      <c r="AG37" s="118">
        <f t="shared" si="20"/>
        <v>0.14493064001761188</v>
      </c>
      <c r="AH37" s="118">
        <f t="shared" si="20"/>
        <v>121.20443504707312</v>
      </c>
      <c r="AI37" s="118">
        <f t="shared" si="20"/>
        <v>0.18669372098317988</v>
      </c>
      <c r="AJ37" s="118">
        <f t="shared" si="20"/>
        <v>5.6426072885885546E-2</v>
      </c>
      <c r="AK37" s="118">
        <f t="shared" si="20"/>
        <v>5.9328689179562383E-2</v>
      </c>
      <c r="AL37" s="118">
        <f t="shared" si="20"/>
        <v>41.427694985365449</v>
      </c>
      <c r="AM37" s="118">
        <f t="shared" si="20"/>
        <v>0.16054351158684785</v>
      </c>
      <c r="AN37" s="118">
        <f t="shared" si="20"/>
        <v>6.993711645984324E-2</v>
      </c>
      <c r="AO37" s="118">
        <f t="shared" si="20"/>
        <v>1.9367331276281898E-2</v>
      </c>
      <c r="AP37" s="118">
        <f t="shared" si="20"/>
        <v>0.18525294028209471</v>
      </c>
      <c r="AQ37" s="118">
        <f t="shared" si="20"/>
        <v>0.17487419369148674</v>
      </c>
      <c r="AR37" s="118">
        <f t="shared" si="20"/>
        <v>0.10666147774099689</v>
      </c>
      <c r="AS37" s="118">
        <f t="shared" si="20"/>
        <v>6.7597838174935027E-3</v>
      </c>
      <c r="AT37" s="118">
        <f t="shared" si="20"/>
        <v>0.11557320159732369</v>
      </c>
      <c r="AU37" s="118">
        <f t="shared" si="20"/>
        <v>4.3053761147383458</v>
      </c>
      <c r="AV37" s="118">
        <f t="shared" si="20"/>
        <v>468.07053291868306</v>
      </c>
      <c r="AW37" s="118">
        <f t="shared" si="20"/>
        <v>2091107375.3831255</v>
      </c>
      <c r="AX37" s="118">
        <f t="shared" si="20"/>
        <v>15.028784025156906</v>
      </c>
      <c r="AY37" s="118">
        <f t="shared" si="20"/>
        <v>12.576916950067542</v>
      </c>
      <c r="AZ37" s="118">
        <f t="shared" si="20"/>
        <v>7.2086070092256662</v>
      </c>
      <c r="BA37" s="118">
        <f t="shared" si="20"/>
        <v>957.70879138388227</v>
      </c>
      <c r="BB37" s="118">
        <f t="shared" si="20"/>
        <v>5.9361384099802177E-2</v>
      </c>
      <c r="BC37" s="118">
        <f t="shared" si="20"/>
        <v>1.9876704843132222E-2</v>
      </c>
      <c r="BD37" s="118">
        <f t="shared" si="20"/>
        <v>2.1502847223029181E-5</v>
      </c>
      <c r="BE37" s="118">
        <f t="shared" si="20"/>
        <v>3752550.3846827601</v>
      </c>
      <c r="BF37" s="118">
        <f t="shared" si="20"/>
        <v>418656.6417500797</v>
      </c>
      <c r="BG37" s="118">
        <f t="shared" si="20"/>
        <v>209111.91059152107</v>
      </c>
    </row>
    <row r="39" spans="1:60" x14ac:dyDescent="0.3">
      <c r="A39" s="119" t="s">
        <v>173</v>
      </c>
      <c r="B39" s="226" t="s">
        <v>6</v>
      </c>
      <c r="C39" s="227"/>
      <c r="D39" s="227"/>
      <c r="E39" s="227"/>
      <c r="F39" s="227"/>
      <c r="G39" s="227"/>
      <c r="H39" s="226" t="s">
        <v>27</v>
      </c>
      <c r="I39" s="227"/>
      <c r="J39" s="227"/>
      <c r="K39" s="227"/>
      <c r="L39" s="227"/>
      <c r="M39" s="227"/>
      <c r="N39" s="226" t="s">
        <v>44</v>
      </c>
      <c r="O39" s="227"/>
      <c r="P39" s="227"/>
      <c r="Q39" s="227"/>
      <c r="R39" s="227"/>
      <c r="S39" s="227"/>
      <c r="T39" s="228"/>
      <c r="U39" s="226" t="s">
        <v>64</v>
      </c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8"/>
      <c r="AG39" s="226" t="s">
        <v>93</v>
      </c>
      <c r="AH39" s="227"/>
      <c r="AI39" s="227"/>
      <c r="AJ39" s="227"/>
      <c r="AK39" s="227"/>
      <c r="AL39" s="227"/>
      <c r="AM39" s="227"/>
      <c r="AN39" s="228"/>
      <c r="AO39" s="226" t="s">
        <v>115</v>
      </c>
      <c r="AP39" s="227"/>
      <c r="AQ39" s="227"/>
      <c r="AR39" s="227"/>
      <c r="AS39" s="227"/>
      <c r="AT39" s="227"/>
      <c r="AU39" s="226" t="s">
        <v>132</v>
      </c>
      <c r="AV39" s="227"/>
      <c r="AW39" s="227"/>
      <c r="AX39" s="227"/>
      <c r="AY39" s="227"/>
      <c r="AZ39" s="227"/>
      <c r="BA39" s="228"/>
      <c r="BB39" s="226" t="s">
        <v>151</v>
      </c>
      <c r="BC39" s="227"/>
      <c r="BD39" s="227"/>
      <c r="BE39" s="227"/>
      <c r="BF39" s="227"/>
      <c r="BG39" s="228"/>
    </row>
    <row r="40" spans="1:60" x14ac:dyDescent="0.3">
      <c r="A40" s="119"/>
      <c r="B40" s="120" t="s">
        <v>9</v>
      </c>
      <c r="C40" s="120" t="s">
        <v>13</v>
      </c>
      <c r="D40" s="120" t="s">
        <v>15</v>
      </c>
      <c r="E40" s="121" t="s">
        <v>19</v>
      </c>
      <c r="F40" s="121" t="s">
        <v>22</v>
      </c>
      <c r="G40" s="121" t="s">
        <v>24</v>
      </c>
      <c r="H40" s="120" t="s">
        <v>30</v>
      </c>
      <c r="I40" s="120" t="s">
        <v>32</v>
      </c>
      <c r="J40" s="122" t="s">
        <v>34</v>
      </c>
      <c r="K40" s="120" t="s">
        <v>36</v>
      </c>
      <c r="L40" s="123" t="s">
        <v>40</v>
      </c>
      <c r="M40" s="123" t="s">
        <v>42</v>
      </c>
      <c r="N40" s="120" t="s">
        <v>47</v>
      </c>
      <c r="O40" s="120" t="s">
        <v>50</v>
      </c>
      <c r="P40" s="120" t="s">
        <v>52</v>
      </c>
      <c r="Q40" s="120" t="s">
        <v>54</v>
      </c>
      <c r="R40" s="120" t="s">
        <v>56</v>
      </c>
      <c r="S40" s="120" t="s">
        <v>60</v>
      </c>
      <c r="T40" s="120" t="s">
        <v>62</v>
      </c>
      <c r="U40" s="122" t="s">
        <v>67</v>
      </c>
      <c r="V40" s="122" t="s">
        <v>69</v>
      </c>
      <c r="W40" s="122" t="s">
        <v>71</v>
      </c>
      <c r="X40" s="122" t="s">
        <v>73</v>
      </c>
      <c r="Y40" s="122" t="s">
        <v>77</v>
      </c>
      <c r="Z40" s="122" t="s">
        <v>79</v>
      </c>
      <c r="AA40" s="122" t="s">
        <v>81</v>
      </c>
      <c r="AB40" s="122" t="s">
        <v>83</v>
      </c>
      <c r="AC40" s="122" t="s">
        <v>85</v>
      </c>
      <c r="AD40" s="122" t="s">
        <v>87</v>
      </c>
      <c r="AE40" s="122" t="s">
        <v>89</v>
      </c>
      <c r="AF40" s="122" t="s">
        <v>91</v>
      </c>
      <c r="AG40" s="122" t="s">
        <v>96</v>
      </c>
      <c r="AH40" s="122" t="s">
        <v>99</v>
      </c>
      <c r="AI40" s="122" t="s">
        <v>101</v>
      </c>
      <c r="AJ40" s="122" t="s">
        <v>105</v>
      </c>
      <c r="AK40" s="122" t="s">
        <v>107</v>
      </c>
      <c r="AL40" s="122" t="s">
        <v>109</v>
      </c>
      <c r="AM40" s="122" t="s">
        <v>111</v>
      </c>
      <c r="AN40" s="122" t="s">
        <v>113</v>
      </c>
      <c r="AO40" s="120" t="s">
        <v>118</v>
      </c>
      <c r="AP40" s="120" t="s">
        <v>120</v>
      </c>
      <c r="AQ40" s="120" t="s">
        <v>122</v>
      </c>
      <c r="AR40" s="120" t="s">
        <v>124</v>
      </c>
      <c r="AS40" s="120" t="s">
        <v>128</v>
      </c>
      <c r="AT40" s="120" t="s">
        <v>130</v>
      </c>
      <c r="AU40" s="120" t="s">
        <v>135</v>
      </c>
      <c r="AV40" s="120" t="s">
        <v>137</v>
      </c>
      <c r="AW40" s="120" t="s">
        <v>139</v>
      </c>
      <c r="AX40" s="120" t="s">
        <v>143</v>
      </c>
      <c r="AY40" s="120" t="s">
        <v>145</v>
      </c>
      <c r="AZ40" s="120" t="s">
        <v>147</v>
      </c>
      <c r="BA40" s="120" t="s">
        <v>149</v>
      </c>
      <c r="BB40" s="124" t="s">
        <v>154</v>
      </c>
      <c r="BC40" s="124" t="s">
        <v>156</v>
      </c>
      <c r="BD40" s="124" t="s">
        <v>160</v>
      </c>
      <c r="BE40" s="124" t="s">
        <v>162</v>
      </c>
      <c r="BF40" s="124" t="s">
        <v>166</v>
      </c>
      <c r="BG40" s="124" t="s">
        <v>168</v>
      </c>
    </row>
    <row r="41" spans="1:60" x14ac:dyDescent="0.3">
      <c r="A41" s="125" t="s">
        <v>174</v>
      </c>
      <c r="B41" s="126">
        <f>(B5-B$36)/B$37</f>
        <v>0.89609046375431589</v>
      </c>
      <c r="C41" s="126">
        <f t="shared" ref="C41:BG45" si="21">(C5-C$36)/C$37</f>
        <v>0.1285836223362509</v>
      </c>
      <c r="D41" s="126">
        <f t="shared" si="21"/>
        <v>1.221989308264545</v>
      </c>
      <c r="E41" s="126">
        <f t="shared" si="21"/>
        <v>-2.6627335588514892E-2</v>
      </c>
      <c r="F41" s="126">
        <f t="shared" si="21"/>
        <v>-0.53387472965359117</v>
      </c>
      <c r="G41" s="126">
        <f t="shared" si="21"/>
        <v>2.4350258644298388</v>
      </c>
      <c r="H41" s="126">
        <f t="shared" si="21"/>
        <v>0.68445843144017704</v>
      </c>
      <c r="I41" s="126">
        <f t="shared" si="21"/>
        <v>-0.41962059929980872</v>
      </c>
      <c r="J41" s="126">
        <f t="shared" si="21"/>
        <v>0.5379721761692986</v>
      </c>
      <c r="K41" s="126">
        <f t="shared" si="21"/>
        <v>3.6945328885672414E-3</v>
      </c>
      <c r="L41" s="126">
        <f t="shared" si="21"/>
        <v>1.0283256039646549</v>
      </c>
      <c r="M41" s="126">
        <f t="shared" si="21"/>
        <v>-0.94212639279659871</v>
      </c>
      <c r="N41" s="126">
        <f t="shared" si="21"/>
        <v>-0.39166714552104737</v>
      </c>
      <c r="O41" s="126">
        <f t="shared" si="21"/>
        <v>1.6728757613981118</v>
      </c>
      <c r="P41" s="126">
        <f t="shared" si="21"/>
        <v>-0.73168313599558266</v>
      </c>
      <c r="Q41" s="126">
        <f t="shared" si="21"/>
        <v>-1.0228678305999563</v>
      </c>
      <c r="R41" s="126">
        <f t="shared" si="21"/>
        <v>0.89284158855020568</v>
      </c>
      <c r="S41" s="126">
        <f t="shared" si="21"/>
        <v>0.90769740460510329</v>
      </c>
      <c r="T41" s="126">
        <f t="shared" si="21"/>
        <v>-1.0838099996548438</v>
      </c>
      <c r="U41" s="126">
        <f t="shared" si="21"/>
        <v>-0.62702662875063941</v>
      </c>
      <c r="V41" s="126">
        <f t="shared" si="21"/>
        <v>-0.20461947288951307</v>
      </c>
      <c r="W41" s="126">
        <f t="shared" si="21"/>
        <v>-0.65366064590403106</v>
      </c>
      <c r="X41" s="126">
        <f t="shared" si="21"/>
        <v>-0.21119856269250592</v>
      </c>
      <c r="Y41" s="126">
        <f t="shared" si="21"/>
        <v>0.83874507016185129</v>
      </c>
      <c r="Z41" s="126">
        <f t="shared" si="21"/>
        <v>0.23661098457349089</v>
      </c>
      <c r="AA41" s="126">
        <f t="shared" si="21"/>
        <v>0.63697019598340954</v>
      </c>
      <c r="AB41" s="126">
        <f t="shared" si="21"/>
        <v>-9.9988111148108821E-2</v>
      </c>
      <c r="AC41" s="126">
        <f t="shared" si="21"/>
        <v>1.2142025448945546</v>
      </c>
      <c r="AD41" s="126">
        <f t="shared" si="21"/>
        <v>0.84165079266461751</v>
      </c>
      <c r="AE41" s="126">
        <f t="shared" si="21"/>
        <v>-1.3537752278512893</v>
      </c>
      <c r="AF41" s="126">
        <f t="shared" si="21"/>
        <v>0.76110017469459867</v>
      </c>
      <c r="AG41" s="126">
        <f t="shared" si="21"/>
        <v>0.30440688542316391</v>
      </c>
      <c r="AH41" s="126">
        <f t="shared" si="21"/>
        <v>1.1120474018059243</v>
      </c>
      <c r="AI41" s="126">
        <f t="shared" si="21"/>
        <v>1.5533462961302666</v>
      </c>
      <c r="AJ41" s="126">
        <f t="shared" si="21"/>
        <v>1.4262601799760568</v>
      </c>
      <c r="AK41" s="126">
        <f t="shared" si="21"/>
        <v>0.47798494287823012</v>
      </c>
      <c r="AL41" s="126">
        <f t="shared" si="21"/>
        <v>0.14359787654265169</v>
      </c>
      <c r="AM41" s="126">
        <f t="shared" si="21"/>
        <v>-0.10210450818457793</v>
      </c>
      <c r="AN41" s="126">
        <f t="shared" si="21"/>
        <v>0.74673279630071887</v>
      </c>
      <c r="AO41" s="126">
        <f t="shared" si="21"/>
        <v>-0.13535793699284684</v>
      </c>
      <c r="AP41" s="126">
        <f t="shared" si="21"/>
        <v>0.67690781560588476</v>
      </c>
      <c r="AQ41" s="126">
        <f t="shared" si="21"/>
        <v>0.46054504090466736</v>
      </c>
      <c r="AR41" s="126">
        <f t="shared" si="21"/>
        <v>0.15731786292728156</v>
      </c>
      <c r="AS41" s="126">
        <f t="shared" si="21"/>
        <v>1.6016724190190212</v>
      </c>
      <c r="AT41" s="126">
        <f t="shared" si="21"/>
        <v>0.10372342167991812</v>
      </c>
      <c r="AU41" s="126">
        <f t="shared" si="21"/>
        <v>0.83232031705708898</v>
      </c>
      <c r="AV41" s="126">
        <f t="shared" si="21"/>
        <v>0.32790589161510342</v>
      </c>
      <c r="AW41" s="126">
        <f t="shared" si="21"/>
        <v>-1.1904072410779387</v>
      </c>
      <c r="AX41" s="126">
        <f t="shared" si="21"/>
        <v>0.5923858639977857</v>
      </c>
      <c r="AY41" s="126">
        <f t="shared" si="21"/>
        <v>1.608125522157881</v>
      </c>
      <c r="AZ41" s="126">
        <f t="shared" si="21"/>
        <v>0.11721413183113313</v>
      </c>
      <c r="BA41" s="126">
        <f t="shared" si="21"/>
        <v>2.8187418823989687</v>
      </c>
      <c r="BB41" s="126">
        <f t="shared" si="21"/>
        <v>1.2061171940982547</v>
      </c>
      <c r="BC41" s="126">
        <f t="shared" si="21"/>
        <v>0.38874823871933328</v>
      </c>
      <c r="BD41" s="126">
        <f t="shared" si="21"/>
        <v>0.10441317729545938</v>
      </c>
      <c r="BE41" s="126">
        <f t="shared" si="21"/>
        <v>-0.19210385392986515</v>
      </c>
      <c r="BF41" s="126">
        <f t="shared" si="21"/>
        <v>2.2085311491932726</v>
      </c>
      <c r="BG41" s="126">
        <f t="shared" si="21"/>
        <v>0.2339978578552514</v>
      </c>
      <c r="BH41" s="125" t="s">
        <v>174</v>
      </c>
    </row>
    <row r="42" spans="1:60" x14ac:dyDescent="0.3">
      <c r="A42" s="125" t="s">
        <v>175</v>
      </c>
      <c r="B42" s="126">
        <f t="shared" ref="B42:Q57" si="22">(B6-B$36)/B$37</f>
        <v>1.7238157868956658</v>
      </c>
      <c r="C42" s="126">
        <f t="shared" si="22"/>
        <v>-0.332317711939007</v>
      </c>
      <c r="D42" s="126">
        <f t="shared" si="22"/>
        <v>0.45171975950964943</v>
      </c>
      <c r="E42" s="126">
        <f t="shared" si="22"/>
        <v>-0.76572580326432071</v>
      </c>
      <c r="F42" s="126">
        <f t="shared" si="22"/>
        <v>-1.0530642700399431</v>
      </c>
      <c r="G42" s="126">
        <f t="shared" si="22"/>
        <v>-1.2677330419802635E-3</v>
      </c>
      <c r="H42" s="126">
        <f t="shared" si="22"/>
        <v>-0.45047049752292873</v>
      </c>
      <c r="I42" s="126">
        <f t="shared" si="22"/>
        <v>-0.7907867869364571</v>
      </c>
      <c r="J42" s="126">
        <f t="shared" si="22"/>
        <v>1.8051054844726977</v>
      </c>
      <c r="K42" s="126">
        <f t="shared" si="22"/>
        <v>-5.8104926338375551E-2</v>
      </c>
      <c r="L42" s="126">
        <f t="shared" si="22"/>
        <v>0.93155330833980032</v>
      </c>
      <c r="M42" s="126">
        <f t="shared" si="22"/>
        <v>0.22499546617189944</v>
      </c>
      <c r="N42" s="126">
        <f t="shared" si="22"/>
        <v>1.0108295791591153</v>
      </c>
      <c r="O42" s="126">
        <f t="shared" si="22"/>
        <v>0.16247813580919293</v>
      </c>
      <c r="P42" s="126">
        <f t="shared" si="22"/>
        <v>0.52379221322858327</v>
      </c>
      <c r="Q42" s="126">
        <f t="shared" si="22"/>
        <v>0.13573601543506597</v>
      </c>
      <c r="R42" s="126">
        <f t="shared" si="21"/>
        <v>-0.11358627353323129</v>
      </c>
      <c r="S42" s="126">
        <f t="shared" si="21"/>
        <v>-0.45673228457189402</v>
      </c>
      <c r="T42" s="126">
        <f t="shared" si="21"/>
        <v>-1.0969318735301752</v>
      </c>
      <c r="U42" s="126">
        <f t="shared" si="21"/>
        <v>-0.51152172345446856</v>
      </c>
      <c r="V42" s="126">
        <f t="shared" si="21"/>
        <v>0.10586215784908963</v>
      </c>
      <c r="W42" s="126">
        <f t="shared" si="21"/>
        <v>-0.45239967059221398</v>
      </c>
      <c r="X42" s="126">
        <f t="shared" si="21"/>
        <v>-0.38848202772636065</v>
      </c>
      <c r="Y42" s="126">
        <f t="shared" si="21"/>
        <v>-1.0454934089868007</v>
      </c>
      <c r="Z42" s="126">
        <f t="shared" si="21"/>
        <v>-1.5334394557587032</v>
      </c>
      <c r="AA42" s="126">
        <f t="shared" si="21"/>
        <v>-0.30380987091448147</v>
      </c>
      <c r="AB42" s="126">
        <f t="shared" si="21"/>
        <v>-0.42812084849550797</v>
      </c>
      <c r="AC42" s="126">
        <f t="shared" si="21"/>
        <v>0.27422585034177005</v>
      </c>
      <c r="AD42" s="126">
        <f t="shared" si="21"/>
        <v>0.87698938297350881</v>
      </c>
      <c r="AE42" s="126">
        <f t="shared" si="21"/>
        <v>-0.44391649180315002</v>
      </c>
      <c r="AF42" s="126">
        <f t="shared" si="21"/>
        <v>1.9743390670295538</v>
      </c>
      <c r="AG42" s="126">
        <f t="shared" si="21"/>
        <v>-0.4789570950768533</v>
      </c>
      <c r="AH42" s="126">
        <f t="shared" si="21"/>
        <v>0.41991579149618052</v>
      </c>
      <c r="AI42" s="126">
        <f t="shared" si="21"/>
        <v>0.58920031922182514</v>
      </c>
      <c r="AJ42" s="126">
        <f t="shared" si="21"/>
        <v>0.45153347675092903</v>
      </c>
      <c r="AK42" s="126">
        <f t="shared" si="21"/>
        <v>0.39064282968810621</v>
      </c>
      <c r="AL42" s="126">
        <f t="shared" si="21"/>
        <v>-1.327111387910157</v>
      </c>
      <c r="AM42" s="126">
        <f t="shared" si="21"/>
        <v>0.65836422964674335</v>
      </c>
      <c r="AN42" s="126">
        <f t="shared" si="21"/>
        <v>1.0368154505421665</v>
      </c>
      <c r="AO42" s="126">
        <f t="shared" si="21"/>
        <v>-0.23696237346517715</v>
      </c>
      <c r="AP42" s="126">
        <f t="shared" si="21"/>
        <v>1.0349545138815917</v>
      </c>
      <c r="AQ42" s="126">
        <f t="shared" si="21"/>
        <v>-0.38992686164165591</v>
      </c>
      <c r="AR42" s="126">
        <f t="shared" si="21"/>
        <v>-0.22044776667408794</v>
      </c>
      <c r="AS42" s="126">
        <f t="shared" si="21"/>
        <v>1.3567413744323353</v>
      </c>
      <c r="AT42" s="126">
        <f t="shared" si="21"/>
        <v>4.8374232770141004E-3</v>
      </c>
      <c r="AU42" s="126">
        <f t="shared" si="21"/>
        <v>0.23130438936682279</v>
      </c>
      <c r="AV42" s="126">
        <f t="shared" si="21"/>
        <v>-0.14082405909795437</v>
      </c>
      <c r="AW42" s="126">
        <f t="shared" si="21"/>
        <v>-8.2766436736754781E-2</v>
      </c>
      <c r="AX42" s="126">
        <f t="shared" si="21"/>
        <v>-0.22911673651981915</v>
      </c>
      <c r="AY42" s="126">
        <f t="shared" si="21"/>
        <v>0.39475873780964016</v>
      </c>
      <c r="AZ42" s="126">
        <f t="shared" si="21"/>
        <v>-6.0121394860040818E-2</v>
      </c>
      <c r="BA42" s="126">
        <f t="shared" si="21"/>
        <v>1.0771627727294308</v>
      </c>
      <c r="BB42" s="126">
        <f t="shared" si="21"/>
        <v>0.10830183764181037</v>
      </c>
      <c r="BC42" s="126">
        <f t="shared" si="21"/>
        <v>-1.4978823821985479</v>
      </c>
      <c r="BD42" s="126">
        <f t="shared" si="21"/>
        <v>-0.75776607354671544</v>
      </c>
      <c r="BE42" s="126">
        <f t="shared" si="21"/>
        <v>-0.3325936674209099</v>
      </c>
      <c r="BF42" s="126">
        <f t="shared" si="21"/>
        <v>0.35956431688318846</v>
      </c>
      <c r="BG42" s="126">
        <f t="shared" si="21"/>
        <v>0.19858619728052249</v>
      </c>
      <c r="BH42" s="125" t="s">
        <v>175</v>
      </c>
    </row>
    <row r="43" spans="1:60" x14ac:dyDescent="0.3">
      <c r="A43" s="125" t="s">
        <v>176</v>
      </c>
      <c r="B43" s="126">
        <f t="shared" si="22"/>
        <v>0.16602507497457006</v>
      </c>
      <c r="C43" s="126">
        <f t="shared" si="22"/>
        <v>-0.32484469532904969</v>
      </c>
      <c r="D43" s="126">
        <f t="shared" si="22"/>
        <v>-0.17319407408923376</v>
      </c>
      <c r="E43" s="126">
        <f t="shared" si="22"/>
        <v>-0.78901596960386677</v>
      </c>
      <c r="F43" s="126">
        <f t="shared" si="22"/>
        <v>0.69286777009241818</v>
      </c>
      <c r="G43" s="126">
        <f t="shared" si="22"/>
        <v>-1.0053006308725112</v>
      </c>
      <c r="H43" s="126">
        <f t="shared" si="22"/>
        <v>0.16179522052164177</v>
      </c>
      <c r="I43" s="126">
        <f t="shared" si="22"/>
        <v>-0.46785563232832839</v>
      </c>
      <c r="J43" s="126">
        <f t="shared" si="22"/>
        <v>0.51152174254026805</v>
      </c>
      <c r="K43" s="126">
        <f t="shared" si="22"/>
        <v>-0.23577837161583606</v>
      </c>
      <c r="L43" s="126">
        <f t="shared" si="22"/>
        <v>-0.60063305097881758</v>
      </c>
      <c r="M43" s="126">
        <f t="shared" si="22"/>
        <v>-0.17217436046215623</v>
      </c>
      <c r="N43" s="126">
        <f t="shared" si="22"/>
        <v>0.36352339853750126</v>
      </c>
      <c r="O43" s="126">
        <f t="shared" si="22"/>
        <v>-0.17884992283305606</v>
      </c>
      <c r="P43" s="126">
        <f t="shared" si="22"/>
        <v>0.12310859113576436</v>
      </c>
      <c r="Q43" s="126">
        <f t="shared" si="22"/>
        <v>1.1586038460350219</v>
      </c>
      <c r="R43" s="126">
        <f t="shared" si="21"/>
        <v>0.19839995742452379</v>
      </c>
      <c r="S43" s="126">
        <f t="shared" si="21"/>
        <v>-0.33951323910995201</v>
      </c>
      <c r="T43" s="126">
        <f t="shared" si="21"/>
        <v>1.9511700787603223</v>
      </c>
      <c r="U43" s="126">
        <f t="shared" si="21"/>
        <v>0.13200560605276634</v>
      </c>
      <c r="V43" s="126">
        <f t="shared" si="21"/>
        <v>0.69414314240644204</v>
      </c>
      <c r="W43" s="126">
        <f t="shared" si="21"/>
        <v>0.41302252324859812</v>
      </c>
      <c r="X43" s="126">
        <f t="shared" si="21"/>
        <v>0.53339199044968311</v>
      </c>
      <c r="Y43" s="126">
        <f t="shared" si="21"/>
        <v>0.16623567538641604</v>
      </c>
      <c r="Z43" s="126">
        <f t="shared" si="21"/>
        <v>0.10334145913382078</v>
      </c>
      <c r="AA43" s="126">
        <f t="shared" si="21"/>
        <v>-0.86874768961325777</v>
      </c>
      <c r="AB43" s="126">
        <f t="shared" si="21"/>
        <v>-1.0294084565453674</v>
      </c>
      <c r="AC43" s="126">
        <f t="shared" si="21"/>
        <v>-0.88740271531691117</v>
      </c>
      <c r="AD43" s="126">
        <f t="shared" si="21"/>
        <v>0.77648567273184299</v>
      </c>
      <c r="AE43" s="126">
        <f t="shared" si="21"/>
        <v>0.42393332113258675</v>
      </c>
      <c r="AF43" s="126">
        <f t="shared" si="21"/>
        <v>-9.3119045418787696E-2</v>
      </c>
      <c r="AG43" s="126">
        <f t="shared" si="21"/>
        <v>1.7366681151780294</v>
      </c>
      <c r="AH43" s="126">
        <f t="shared" si="21"/>
        <v>-0.71877542979301012</v>
      </c>
      <c r="AI43" s="126">
        <f t="shared" si="21"/>
        <v>0.16069099615140678</v>
      </c>
      <c r="AJ43" s="126">
        <f t="shared" si="21"/>
        <v>-6.2413330404138406E-2</v>
      </c>
      <c r="AK43" s="126">
        <f t="shared" si="21"/>
        <v>0.31272913541526198</v>
      </c>
      <c r="AL43" s="126">
        <f t="shared" si="21"/>
        <v>0.4118150024209965</v>
      </c>
      <c r="AM43" s="126">
        <f t="shared" si="21"/>
        <v>0.55994531594621788</v>
      </c>
      <c r="AN43" s="126">
        <f t="shared" si="21"/>
        <v>1.3879554725044048</v>
      </c>
      <c r="AO43" s="126">
        <f t="shared" si="21"/>
        <v>-1.0254720837264208</v>
      </c>
      <c r="AP43" s="126">
        <f t="shared" si="21"/>
        <v>0.55815619901247426</v>
      </c>
      <c r="AQ43" s="126">
        <f t="shared" si="21"/>
        <v>-0.10081178169851993</v>
      </c>
      <c r="AR43" s="126">
        <f t="shared" si="21"/>
        <v>0.15731786292728156</v>
      </c>
      <c r="AS43" s="126">
        <f t="shared" si="21"/>
        <v>1.0090583715800832</v>
      </c>
      <c r="AT43" s="126">
        <f t="shared" si="21"/>
        <v>-0.74710818957840042</v>
      </c>
      <c r="AU43" s="126">
        <f t="shared" si="21"/>
        <v>0.25345507217145508</v>
      </c>
      <c r="AV43" s="126">
        <f t="shared" si="21"/>
        <v>8.426769124777243E-3</v>
      </c>
      <c r="AW43" s="126">
        <f t="shared" si="21"/>
        <v>-0.26648395435477512</v>
      </c>
      <c r="AX43" s="126">
        <f t="shared" si="21"/>
        <v>6.5429773797834143E-2</v>
      </c>
      <c r="AY43" s="126">
        <f t="shared" si="21"/>
        <v>-0.3355045935934759</v>
      </c>
      <c r="AZ43" s="126">
        <f t="shared" si="21"/>
        <v>9.6241215295371649E-2</v>
      </c>
      <c r="BA43" s="126">
        <f t="shared" si="21"/>
        <v>0.26182135291643177</v>
      </c>
      <c r="BB43" s="126">
        <f t="shared" si="21"/>
        <v>0.1476056714376851</v>
      </c>
      <c r="BC43" s="126">
        <f t="shared" si="21"/>
        <v>0.21266271410033108</v>
      </c>
      <c r="BD43" s="126">
        <f t="shared" si="21"/>
        <v>0.24632883950386039</v>
      </c>
      <c r="BE43" s="126">
        <f t="shared" si="21"/>
        <v>5.8153661156381209E-2</v>
      </c>
      <c r="BF43" s="126">
        <f t="shared" si="21"/>
        <v>3.2780812706609241</v>
      </c>
      <c r="BG43" s="126">
        <f t="shared" si="21"/>
        <v>-4.0663685035978052E-2</v>
      </c>
      <c r="BH43" s="125" t="s">
        <v>176</v>
      </c>
    </row>
    <row r="44" spans="1:60" x14ac:dyDescent="0.3">
      <c r="A44" s="125" t="s">
        <v>177</v>
      </c>
      <c r="B44" s="126">
        <f t="shared" si="22"/>
        <v>-0.45705886310149285</v>
      </c>
      <c r="C44" s="126">
        <f t="shared" si="21"/>
        <v>-0.332317711939007</v>
      </c>
      <c r="D44" s="126">
        <f t="shared" si="21"/>
        <v>-0.41786740878261008</v>
      </c>
      <c r="E44" s="126">
        <f t="shared" si="21"/>
        <v>0.49965163771125193</v>
      </c>
      <c r="F44" s="126">
        <f t="shared" si="21"/>
        <v>-0.96666462227626904</v>
      </c>
      <c r="G44" s="126">
        <f t="shared" si="21"/>
        <v>6.2294716233502849E-2</v>
      </c>
      <c r="H44" s="126">
        <f t="shared" si="21"/>
        <v>5.3300511313726436E-2</v>
      </c>
      <c r="I44" s="126">
        <f t="shared" si="21"/>
        <v>-0.33939127282605586</v>
      </c>
      <c r="J44" s="126">
        <f t="shared" si="21"/>
        <v>0.17777983984117177</v>
      </c>
      <c r="K44" s="126">
        <f t="shared" si="21"/>
        <v>0.10411865413234928</v>
      </c>
      <c r="L44" s="126">
        <f t="shared" si="21"/>
        <v>-0.15967974347051661</v>
      </c>
      <c r="M44" s="126">
        <f t="shared" si="21"/>
        <v>1.3947117528992967</v>
      </c>
      <c r="N44" s="126">
        <f t="shared" si="21"/>
        <v>6.6841399085927525E-2</v>
      </c>
      <c r="O44" s="126">
        <f t="shared" si="21"/>
        <v>-0.37509259045538074</v>
      </c>
      <c r="P44" s="126">
        <f t="shared" si="21"/>
        <v>-0.11730158211992674</v>
      </c>
      <c r="Q44" s="126">
        <f t="shared" si="21"/>
        <v>8.6289324098005993E-2</v>
      </c>
      <c r="R44" s="126">
        <f t="shared" si="21"/>
        <v>0.14843091016640297</v>
      </c>
      <c r="S44" s="126">
        <f t="shared" si="21"/>
        <v>-0.60059202218427676</v>
      </c>
      <c r="T44" s="126">
        <f t="shared" si="21"/>
        <v>-0.54521672195374626</v>
      </c>
      <c r="U44" s="126">
        <f t="shared" si="21"/>
        <v>0.18150770832255411</v>
      </c>
      <c r="V44" s="126">
        <f t="shared" si="21"/>
        <v>0.85755452700570689</v>
      </c>
      <c r="W44" s="126">
        <f t="shared" si="21"/>
        <v>0.27213984053032658</v>
      </c>
      <c r="X44" s="126">
        <f t="shared" si="21"/>
        <v>-5.1643444162037054E-2</v>
      </c>
      <c r="Y44" s="126">
        <f t="shared" si="21"/>
        <v>0.26550324123751368</v>
      </c>
      <c r="Z44" s="126">
        <f t="shared" si="21"/>
        <v>-0.23395923501386662</v>
      </c>
      <c r="AA44" s="126">
        <f t="shared" si="21"/>
        <v>0.46675837792458658</v>
      </c>
      <c r="AB44" s="126">
        <f t="shared" si="21"/>
        <v>0.34822141614588342</v>
      </c>
      <c r="AC44" s="126">
        <f t="shared" si="21"/>
        <v>0.96046309841831357</v>
      </c>
      <c r="AD44" s="126">
        <f t="shared" si="21"/>
        <v>0.99749946133873357</v>
      </c>
      <c r="AE44" s="126">
        <f t="shared" si="21"/>
        <v>-0.64623553789932253</v>
      </c>
      <c r="AF44" s="126">
        <f t="shared" si="21"/>
        <v>0.71158021990541676</v>
      </c>
      <c r="AG44" s="126">
        <f t="shared" si="21"/>
        <v>-0.33397156830196845</v>
      </c>
      <c r="AH44" s="126">
        <f t="shared" si="21"/>
        <v>-0.21764295902136604</v>
      </c>
      <c r="AI44" s="126">
        <f t="shared" si="21"/>
        <v>-2.9733807296207401E-16</v>
      </c>
      <c r="AJ44" s="126">
        <f t="shared" si="21"/>
        <v>0.7350903358709665</v>
      </c>
      <c r="AK44" s="126">
        <f t="shared" si="21"/>
        <v>0.40327358213067077</v>
      </c>
      <c r="AL44" s="126">
        <f t="shared" si="21"/>
        <v>-0.96110222679258295</v>
      </c>
      <c r="AM44" s="126">
        <f t="shared" si="21"/>
        <v>0.6428220902603401</v>
      </c>
      <c r="AN44" s="126">
        <f t="shared" si="21"/>
        <v>0.59534475574179035</v>
      </c>
      <c r="AO44" s="126">
        <f t="shared" si="21"/>
        <v>-0.52439922894977598</v>
      </c>
      <c r="AP44" s="126">
        <f t="shared" si="21"/>
        <v>0.52140065984723138</v>
      </c>
      <c r="AQ44" s="126">
        <f t="shared" si="21"/>
        <v>-0.42918782739743744</v>
      </c>
      <c r="AR44" s="126">
        <f t="shared" si="21"/>
        <v>0.29030305555291042</v>
      </c>
      <c r="AS44" s="126">
        <f t="shared" si="21"/>
        <v>0.48339445916281581</v>
      </c>
      <c r="AT44" s="126">
        <f t="shared" si="21"/>
        <v>1.6454460331433731</v>
      </c>
      <c r="AU44" s="126">
        <f t="shared" si="21"/>
        <v>0.50468894917747631</v>
      </c>
      <c r="AV44" s="126">
        <f t="shared" si="21"/>
        <v>0.3095901967707157</v>
      </c>
      <c r="AW44" s="126">
        <f t="shared" si="21"/>
        <v>-0.36116489946138008</v>
      </c>
      <c r="AX44" s="126">
        <f t="shared" si="21"/>
        <v>2.6644712384707212</v>
      </c>
      <c r="AY44" s="126">
        <f t="shared" si="21"/>
        <v>0.26379753452433946</v>
      </c>
      <c r="AZ44" s="126">
        <f t="shared" si="21"/>
        <v>0.43075434914600352</v>
      </c>
      <c r="BA44" s="126">
        <f t="shared" si="21"/>
        <v>0.3774207052730964</v>
      </c>
      <c r="BB44" s="126">
        <f t="shared" si="21"/>
        <v>0.39004279665268388</v>
      </c>
      <c r="BC44" s="126">
        <f t="shared" si="21"/>
        <v>0.24284880403501719</v>
      </c>
      <c r="BD44" s="126">
        <f t="shared" si="21"/>
        <v>-0.12799061811200027</v>
      </c>
      <c r="BE44" s="126">
        <f t="shared" si="21"/>
        <v>0.39254458074434312</v>
      </c>
      <c r="BF44" s="126">
        <f t="shared" si="21"/>
        <v>-0.2888888310374943</v>
      </c>
      <c r="BG44" s="126">
        <f t="shared" si="21"/>
        <v>-4.0223729226001682E-2</v>
      </c>
      <c r="BH44" s="125" t="s">
        <v>177</v>
      </c>
    </row>
    <row r="45" spans="1:60" x14ac:dyDescent="0.3">
      <c r="A45" s="125" t="s">
        <v>178</v>
      </c>
      <c r="B45" s="126">
        <f t="shared" si="22"/>
        <v>-0.45705886310149285</v>
      </c>
      <c r="C45" s="126">
        <f t="shared" si="21"/>
        <v>1.2216374103006091</v>
      </c>
      <c r="D45" s="126">
        <f t="shared" si="21"/>
        <v>-0.57988985743223176</v>
      </c>
      <c r="E45" s="126">
        <f t="shared" si="21"/>
        <v>-5.9799972109154526E-2</v>
      </c>
      <c r="F45" s="126">
        <f t="shared" si="21"/>
        <v>-0.34451927552598055</v>
      </c>
      <c r="G45" s="126">
        <f t="shared" si="21"/>
        <v>1.0857965697735763</v>
      </c>
      <c r="H45" s="126">
        <f t="shared" si="21"/>
        <v>0.93221126269592869</v>
      </c>
      <c r="I45" s="126">
        <f t="shared" si="21"/>
        <v>-7.9897256637967623E-2</v>
      </c>
      <c r="J45" s="126">
        <f t="shared" si="21"/>
        <v>-0.22007932541197051</v>
      </c>
      <c r="K45" s="126">
        <f t="shared" si="21"/>
        <v>0.50581513910747744</v>
      </c>
      <c r="L45" s="126">
        <f t="shared" si="21"/>
        <v>0.51933798572290946</v>
      </c>
      <c r="M45" s="126">
        <f t="shared" si="21"/>
        <v>-1.110142490934096</v>
      </c>
      <c r="N45" s="126">
        <f t="shared" si="21"/>
        <v>-0.25681169122487835</v>
      </c>
      <c r="O45" s="126">
        <f t="shared" si="21"/>
        <v>0.55160889553893122</v>
      </c>
      <c r="P45" s="126">
        <f t="shared" si="21"/>
        <v>-0.22415054801134526</v>
      </c>
      <c r="Q45" s="126">
        <f t="shared" si="21"/>
        <v>-0.2801979175766709</v>
      </c>
      <c r="R45" s="126">
        <f t="shared" si="21"/>
        <v>0.3156350298378075</v>
      </c>
      <c r="S45" s="126">
        <f t="shared" si="21"/>
        <v>-1.4062065528136189</v>
      </c>
      <c r="T45" s="126">
        <f t="shared" si="21"/>
        <v>1.01350284141894</v>
      </c>
      <c r="U45" s="126">
        <f t="shared" si="21"/>
        <v>-1.0065427461523424</v>
      </c>
      <c r="V45" s="126">
        <f t="shared" si="21"/>
        <v>1.2170595731240894</v>
      </c>
      <c r="W45" s="126">
        <f t="shared" si="21"/>
        <v>-0.71403893849757571</v>
      </c>
      <c r="X45" s="126">
        <f t="shared" si="21"/>
        <v>-0.68986391828391325</v>
      </c>
      <c r="Y45" s="126">
        <f t="shared" si="21"/>
        <v>1.5520204269741336</v>
      </c>
      <c r="Z45" s="126">
        <f t="shared" si="21"/>
        <v>-0.48575037150267802</v>
      </c>
      <c r="AA45" s="126">
        <f t="shared" si="21"/>
        <v>1.3569518259443285</v>
      </c>
      <c r="AB45" s="126">
        <f t="shared" si="21"/>
        <v>2.0694846795479664</v>
      </c>
      <c r="AC45" s="126">
        <f t="shared" si="21"/>
        <v>1.7453373662785654</v>
      </c>
      <c r="AD45" s="126">
        <f t="shared" si="21"/>
        <v>-0.2421663662329471</v>
      </c>
      <c r="AE45" s="126">
        <f t="shared" si="21"/>
        <v>-1.942168298333355</v>
      </c>
      <c r="AF45" s="126">
        <f t="shared" ref="AF45:BG45" si="23">(AF9-AF$36)/AF$37</f>
        <v>0.12972075113253043</v>
      </c>
      <c r="AG45" s="126">
        <f t="shared" si="23"/>
        <v>1.339276067690248</v>
      </c>
      <c r="AH45" s="126">
        <f t="shared" si="23"/>
        <v>-0.36000008791142052</v>
      </c>
      <c r="AI45" s="126">
        <f t="shared" si="23"/>
        <v>-0.53563665383802328</v>
      </c>
      <c r="AJ45" s="126">
        <f t="shared" si="23"/>
        <v>0.20342122502089674</v>
      </c>
      <c r="AK45" s="126">
        <f t="shared" si="23"/>
        <v>0.39937806400215659</v>
      </c>
      <c r="AL45" s="126">
        <f t="shared" si="23"/>
        <v>1.2330155912951317</v>
      </c>
      <c r="AM45" s="126">
        <f t="shared" si="23"/>
        <v>0.50774687204818858</v>
      </c>
      <c r="AN45" s="126">
        <f t="shared" si="23"/>
        <v>0.52570706269120437</v>
      </c>
      <c r="AO45" s="126">
        <f t="shared" si="23"/>
        <v>0.536498191298454</v>
      </c>
      <c r="AP45" s="126">
        <f t="shared" si="23"/>
        <v>1.0886772418402635</v>
      </c>
      <c r="AQ45" s="126">
        <f t="shared" si="23"/>
        <v>-0.56662514662479069</v>
      </c>
      <c r="AR45" s="126">
        <f t="shared" si="23"/>
        <v>-4.4304848472862361E-2</v>
      </c>
      <c r="AS45" s="126">
        <f t="shared" si="23"/>
        <v>1.2004849363646304</v>
      </c>
      <c r="AT45" s="126">
        <f t="shared" si="23"/>
        <v>0.62287491329516254</v>
      </c>
      <c r="AU45" s="126">
        <f t="shared" si="23"/>
        <v>2.5648018503039882</v>
      </c>
      <c r="AV45" s="126">
        <f t="shared" si="23"/>
        <v>0.97119287408516619</v>
      </c>
      <c r="AW45" s="126">
        <f t="shared" si="23"/>
        <v>-0.93711449938686275</v>
      </c>
      <c r="AX45" s="126">
        <f t="shared" si="23"/>
        <v>1.0370502085794202</v>
      </c>
      <c r="AY45" s="126">
        <f t="shared" si="23"/>
        <v>1.0017885340804782</v>
      </c>
      <c r="AZ45" s="126">
        <f t="shared" si="23"/>
        <v>1.7692524786478374</v>
      </c>
      <c r="BA45" s="126">
        <f t="shared" si="23"/>
        <v>0.4362608244235357</v>
      </c>
      <c r="BB45" s="126">
        <f t="shared" si="23"/>
        <v>1.0359863491606189</v>
      </c>
      <c r="BC45" s="126">
        <f t="shared" si="23"/>
        <v>0.77613639288113834</v>
      </c>
      <c r="BD45" s="126">
        <f t="shared" si="23"/>
        <v>0.57216006927256435</v>
      </c>
      <c r="BE45" s="126">
        <f t="shared" si="23"/>
        <v>0.81477447206473952</v>
      </c>
      <c r="BF45" s="126">
        <f t="shared" si="23"/>
        <v>-0.51844034513330928</v>
      </c>
      <c r="BG45" s="126">
        <f t="shared" si="23"/>
        <v>-0.55149063744550408</v>
      </c>
      <c r="BH45" s="125" t="s">
        <v>178</v>
      </c>
    </row>
    <row r="46" spans="1:60" x14ac:dyDescent="0.3">
      <c r="A46" s="125" t="s">
        <v>179</v>
      </c>
      <c r="B46" s="126">
        <f t="shared" si="22"/>
        <v>-0.45705886310149285</v>
      </c>
      <c r="C46" s="126">
        <f t="shared" si="22"/>
        <v>-0.332317711939007</v>
      </c>
      <c r="D46" s="126">
        <f t="shared" si="22"/>
        <v>-0.24436902307263275</v>
      </c>
      <c r="E46" s="126">
        <f t="shared" si="22"/>
        <v>-1.1571993087554533</v>
      </c>
      <c r="F46" s="126">
        <f t="shared" si="22"/>
        <v>-1.2057440107599817</v>
      </c>
      <c r="G46" s="126">
        <f t="shared" si="22"/>
        <v>0.40003233868846372</v>
      </c>
      <c r="H46" s="126">
        <f t="shared" si="22"/>
        <v>-0.67258314086337689</v>
      </c>
      <c r="I46" s="126">
        <f t="shared" si="22"/>
        <v>-0.43911048901564287</v>
      </c>
      <c r="J46" s="126">
        <f t="shared" si="22"/>
        <v>-0.45565823504076608</v>
      </c>
      <c r="K46" s="126">
        <f t="shared" si="22"/>
        <v>-0.61430005938086063</v>
      </c>
      <c r="L46" s="126">
        <f t="shared" si="22"/>
        <v>0.52908029469340812</v>
      </c>
      <c r="M46" s="126">
        <f t="shared" si="22"/>
        <v>-0.94212639279659749</v>
      </c>
      <c r="N46" s="126">
        <f t="shared" si="22"/>
        <v>-0.66137805411338657</v>
      </c>
      <c r="O46" s="126">
        <f t="shared" si="22"/>
        <v>0.45013298621285719</v>
      </c>
      <c r="P46" s="126">
        <f t="shared" si="22"/>
        <v>-0.94538106777841968</v>
      </c>
      <c r="Q46" s="126">
        <f t="shared" si="22"/>
        <v>0.18906087864169829</v>
      </c>
      <c r="R46" s="126">
        <f t="shared" ref="R46:BG51" si="24">(R10-R$36)/R$37</f>
        <v>9.2055574798266662E-2</v>
      </c>
      <c r="S46" s="126">
        <f t="shared" si="24"/>
        <v>-1.5944465493495594</v>
      </c>
      <c r="T46" s="126">
        <f t="shared" si="24"/>
        <v>-3.5603839496027613E-2</v>
      </c>
      <c r="U46" s="126">
        <f t="shared" si="24"/>
        <v>-0.56102382572425624</v>
      </c>
      <c r="V46" s="126">
        <f t="shared" si="24"/>
        <v>0.13854443476894257</v>
      </c>
      <c r="W46" s="126">
        <f t="shared" si="24"/>
        <v>-0.35176918293630588</v>
      </c>
      <c r="X46" s="126">
        <f t="shared" si="24"/>
        <v>-0.72532061129068426</v>
      </c>
      <c r="Y46" s="126">
        <f t="shared" si="24"/>
        <v>2.0156644094933354</v>
      </c>
      <c r="Z46" s="126">
        <f t="shared" si="24"/>
        <v>-0.58271937481128477</v>
      </c>
      <c r="AA46" s="126">
        <f t="shared" si="24"/>
        <v>0.12811470172378467</v>
      </c>
      <c r="AB46" s="126">
        <f t="shared" si="24"/>
        <v>0.91047769796540046</v>
      </c>
      <c r="AC46" s="126">
        <f t="shared" si="24"/>
        <v>0.31787611355151502</v>
      </c>
      <c r="AD46" s="126">
        <f t="shared" si="24"/>
        <v>-0.28391808243420019</v>
      </c>
      <c r="AE46" s="126">
        <f t="shared" si="24"/>
        <v>-0.85679885531780042</v>
      </c>
      <c r="AF46" s="126">
        <f t="shared" si="24"/>
        <v>-0.42737874024576511</v>
      </c>
      <c r="AG46" s="126">
        <f t="shared" si="24"/>
        <v>-0.84577542376913228</v>
      </c>
      <c r="AH46" s="126">
        <f t="shared" si="24"/>
        <v>1.9135198135555844</v>
      </c>
      <c r="AI46" s="126">
        <f t="shared" si="24"/>
        <v>-0.10712733076760472</v>
      </c>
      <c r="AJ46" s="126">
        <f t="shared" si="24"/>
        <v>1.0363694986860064</v>
      </c>
      <c r="AK46" s="126">
        <f t="shared" si="24"/>
        <v>0.39169783574373496</v>
      </c>
      <c r="AL46" s="126">
        <f t="shared" si="24"/>
        <v>0.12227818080880667</v>
      </c>
      <c r="AM46" s="126">
        <f t="shared" si="24"/>
        <v>0.73000413014070864</v>
      </c>
      <c r="AN46" s="126">
        <f t="shared" si="24"/>
        <v>-0.26474762012658382</v>
      </c>
      <c r="AO46" s="126">
        <f t="shared" si="24"/>
        <v>1.5419933583606762</v>
      </c>
      <c r="AP46" s="126">
        <f t="shared" si="24"/>
        <v>0.4364112247611498</v>
      </c>
      <c r="AQ46" s="126">
        <f t="shared" si="24"/>
        <v>-0.2126822046185449</v>
      </c>
      <c r="AR46" s="126">
        <f t="shared" si="24"/>
        <v>0.5479618662650656</v>
      </c>
      <c r="AS46" s="126">
        <f t="shared" si="24"/>
        <v>3.6459491548018974E-2</v>
      </c>
      <c r="AT46" s="126">
        <f t="shared" si="24"/>
        <v>1.182744168958662</v>
      </c>
      <c r="AU46" s="126">
        <f t="shared" si="24"/>
        <v>0.15250842264316708</v>
      </c>
      <c r="AV46" s="126">
        <f t="shared" si="24"/>
        <v>-0.27901821991128956</v>
      </c>
      <c r="AW46" s="126">
        <f t="shared" si="24"/>
        <v>1.0758448882866378</v>
      </c>
      <c r="AX46" s="126">
        <f t="shared" si="24"/>
        <v>-0.10407969118250845</v>
      </c>
      <c r="AY46" s="126">
        <f t="shared" si="24"/>
        <v>1.3518991581896072</v>
      </c>
      <c r="AZ46" s="126">
        <f t="shared" si="24"/>
        <v>0.1572591805301575</v>
      </c>
      <c r="BA46" s="126">
        <f t="shared" si="24"/>
        <v>0.69204975144370628</v>
      </c>
      <c r="BB46" s="126">
        <f t="shared" si="24"/>
        <v>0.37961665814550671</v>
      </c>
      <c r="BC46" s="126">
        <f t="shared" si="24"/>
        <v>-0.43130720450630561</v>
      </c>
      <c r="BD46" s="126">
        <f t="shared" si="24"/>
        <v>-0.53331011110371107</v>
      </c>
      <c r="BE46" s="126">
        <f t="shared" si="24"/>
        <v>-0.12743503575331167</v>
      </c>
      <c r="BF46" s="126">
        <f t="shared" si="24"/>
        <v>-0.54311928001610466</v>
      </c>
      <c r="BG46" s="126">
        <f t="shared" si="24"/>
        <v>-0.89207860203601952</v>
      </c>
      <c r="BH46" s="125" t="s">
        <v>179</v>
      </c>
    </row>
    <row r="47" spans="1:60" x14ac:dyDescent="0.3">
      <c r="A47" s="125" t="s">
        <v>180</v>
      </c>
      <c r="B47" s="126">
        <f t="shared" si="22"/>
        <v>-0.45705886310149285</v>
      </c>
      <c r="C47" s="126">
        <f t="shared" si="22"/>
        <v>-0.332317711939007</v>
      </c>
      <c r="D47" s="126">
        <f t="shared" si="22"/>
        <v>-0.22810379303880843</v>
      </c>
      <c r="E47" s="126">
        <f t="shared" si="22"/>
        <v>0.24906596115410437</v>
      </c>
      <c r="F47" s="126">
        <f t="shared" si="22"/>
        <v>1.6249998925095162</v>
      </c>
      <c r="G47" s="126">
        <f t="shared" si="22"/>
        <v>1.0027315435160777</v>
      </c>
      <c r="H47" s="126">
        <f t="shared" si="22"/>
        <v>-1.7699615899192331</v>
      </c>
      <c r="I47" s="126">
        <f t="shared" si="22"/>
        <v>-1.1518244557778781</v>
      </c>
      <c r="J47" s="126">
        <f t="shared" si="22"/>
        <v>-0.22006757635893484</v>
      </c>
      <c r="K47" s="126">
        <f t="shared" si="22"/>
        <v>-0.84604803148189611</v>
      </c>
      <c r="L47" s="126">
        <f t="shared" si="22"/>
        <v>1.2844522789552297</v>
      </c>
      <c r="M47" s="126">
        <f t="shared" si="22"/>
        <v>-0.64415734003559189</v>
      </c>
      <c r="N47" s="126">
        <f t="shared" si="22"/>
        <v>-0.55349369067645082</v>
      </c>
      <c r="O47" s="126">
        <f t="shared" si="22"/>
        <v>2.160127854939013</v>
      </c>
      <c r="P47" s="126">
        <f t="shared" si="22"/>
        <v>-0.59812192863131008</v>
      </c>
      <c r="Q47" s="126">
        <f t="shared" si="22"/>
        <v>-0.57590852263163439</v>
      </c>
      <c r="R47" s="126">
        <f t="shared" si="24"/>
        <v>1.131155506242782</v>
      </c>
      <c r="S47" s="126">
        <f t="shared" si="24"/>
        <v>-1.1600465573435419</v>
      </c>
      <c r="T47" s="126">
        <f t="shared" si="24"/>
        <v>-0.90010376540020653</v>
      </c>
      <c r="U47" s="126">
        <f t="shared" si="24"/>
        <v>-0.13200560605276562</v>
      </c>
      <c r="V47" s="126">
        <f t="shared" si="24"/>
        <v>-1.5772751035233361</v>
      </c>
      <c r="W47" s="126">
        <f t="shared" si="24"/>
        <v>-0.29139089034276033</v>
      </c>
      <c r="X47" s="126">
        <f t="shared" si="24"/>
        <v>-0.44166706723651666</v>
      </c>
      <c r="Y47" s="126">
        <f t="shared" si="24"/>
        <v>-0.50205679553956017</v>
      </c>
      <c r="Z47" s="126">
        <f t="shared" si="24"/>
        <v>-0.7307481954895384</v>
      </c>
      <c r="AA47" s="126">
        <f t="shared" si="24"/>
        <v>-0.49843470009662794</v>
      </c>
      <c r="AB47" s="126">
        <f t="shared" si="24"/>
        <v>0.20734704943009591</v>
      </c>
      <c r="AC47" s="126">
        <f t="shared" si="24"/>
        <v>-0.6555544979961051</v>
      </c>
      <c r="AD47" s="126">
        <f t="shared" si="24"/>
        <v>-0.31144256003871151</v>
      </c>
      <c r="AE47" s="126">
        <f t="shared" si="24"/>
        <v>0.78369290344231302</v>
      </c>
      <c r="AF47" s="126">
        <f t="shared" si="24"/>
        <v>-0.5511786272187198</v>
      </c>
      <c r="AG47" s="126">
        <f t="shared" si="24"/>
        <v>-1.5596192228972374</v>
      </c>
      <c r="AH47" s="126">
        <f t="shared" si="24"/>
        <v>-1.0396337633863673</v>
      </c>
      <c r="AI47" s="126">
        <f t="shared" si="24"/>
        <v>-0.21425466153520945</v>
      </c>
      <c r="AJ47" s="126">
        <f t="shared" si="24"/>
        <v>-1.1434738557992803</v>
      </c>
      <c r="AK47" s="126">
        <f t="shared" si="24"/>
        <v>0.2014967035133565</v>
      </c>
      <c r="AL47" s="126">
        <f t="shared" si="24"/>
        <v>0.88149574694187394</v>
      </c>
      <c r="AM47" s="126">
        <f t="shared" si="24"/>
        <v>-0.33970216024443628</v>
      </c>
      <c r="AN47" s="126">
        <f t="shared" si="24"/>
        <v>0.7689358490589504</v>
      </c>
      <c r="AO47" s="126">
        <f t="shared" si="24"/>
        <v>-6.5457733442177549E-2</v>
      </c>
      <c r="AP47" s="126">
        <f t="shared" si="24"/>
        <v>0.8855713859318769</v>
      </c>
      <c r="AQ47" s="126">
        <f t="shared" si="24"/>
        <v>-0.52609755963379212</v>
      </c>
      <c r="AR47" s="126">
        <f t="shared" si="24"/>
        <v>0.81524460539091403</v>
      </c>
      <c r="AS47" s="126">
        <f t="shared" si="24"/>
        <v>-0.88970806641771971</v>
      </c>
      <c r="AT47" s="126">
        <f t="shared" si="24"/>
        <v>0.62287491329516254</v>
      </c>
      <c r="AU47" s="126">
        <f t="shared" si="24"/>
        <v>-0.81022830626487141</v>
      </c>
      <c r="AV47" s="126">
        <f t="shared" si="24"/>
        <v>-0.8189732021709345</v>
      </c>
      <c r="AW47" s="126">
        <f t="shared" si="24"/>
        <v>-0.45662561640810934</v>
      </c>
      <c r="AX47" s="126">
        <f t="shared" si="24"/>
        <v>-0.43717293565851828</v>
      </c>
      <c r="AY47" s="126">
        <f t="shared" si="24"/>
        <v>-0.6062241791744678</v>
      </c>
      <c r="AZ47" s="126">
        <f t="shared" si="24"/>
        <v>-1.165386594828284</v>
      </c>
      <c r="BA47" s="126">
        <f t="shared" si="24"/>
        <v>-0.37394068094737959</v>
      </c>
      <c r="BB47" s="126">
        <f t="shared" si="24"/>
        <v>6.0578108383145861E-2</v>
      </c>
      <c r="BC47" s="126">
        <f t="shared" si="24"/>
        <v>-4.3919050344500686E-2</v>
      </c>
      <c r="BD47" s="126">
        <f t="shared" si="24"/>
        <v>0.24418705508261473</v>
      </c>
      <c r="BE47" s="126">
        <f t="shared" si="24"/>
        <v>0.36195174999524837</v>
      </c>
      <c r="BF47" s="126">
        <f t="shared" si="24"/>
        <v>0.10351629788576687</v>
      </c>
      <c r="BG47" s="126">
        <f t="shared" si="24"/>
        <v>1.2940187785812651</v>
      </c>
      <c r="BH47" s="125" t="s">
        <v>180</v>
      </c>
    </row>
    <row r="48" spans="1:60" x14ac:dyDescent="0.3">
      <c r="A48" s="125" t="s">
        <v>181</v>
      </c>
      <c r="B48" s="126">
        <f t="shared" si="22"/>
        <v>3.283914844008311</v>
      </c>
      <c r="C48" s="126">
        <f t="shared" si="22"/>
        <v>0.5816957496234203</v>
      </c>
      <c r="D48" s="126">
        <f t="shared" si="22"/>
        <v>4.1395155991040644</v>
      </c>
      <c r="E48" s="126">
        <f t="shared" si="22"/>
        <v>0.39277347711599003</v>
      </c>
      <c r="F48" s="126">
        <f t="shared" si="22"/>
        <v>-0.92480053207088142</v>
      </c>
      <c r="G48" s="126">
        <f t="shared" si="22"/>
        <v>0.12249550100112241</v>
      </c>
      <c r="H48" s="126">
        <f t="shared" si="22"/>
        <v>2.1395677736545928</v>
      </c>
      <c r="I48" s="126">
        <f t="shared" si="22"/>
        <v>0.61782097188131446</v>
      </c>
      <c r="J48" s="126">
        <f t="shared" si="22"/>
        <v>1.963921559215523</v>
      </c>
      <c r="K48" s="126">
        <f t="shared" si="22"/>
        <v>2.0121769577642081</v>
      </c>
      <c r="L48" s="126">
        <f t="shared" si="22"/>
        <v>-0.19912299694646102</v>
      </c>
      <c r="M48" s="126">
        <f t="shared" si="22"/>
        <v>1.2137392977398382</v>
      </c>
      <c r="N48" s="126">
        <f t="shared" si="22"/>
        <v>0.71414757970754161</v>
      </c>
      <c r="O48" s="126">
        <f t="shared" si="22"/>
        <v>-5.2214697145145518E-2</v>
      </c>
      <c r="P48" s="126">
        <f t="shared" si="22"/>
        <v>-0.91866882630556568</v>
      </c>
      <c r="Q48" s="126">
        <f t="shared" si="22"/>
        <v>0.65347196002309982</v>
      </c>
      <c r="R48" s="126">
        <f t="shared" si="24"/>
        <v>5.5539732571178377E-2</v>
      </c>
      <c r="S48" s="126">
        <f t="shared" si="24"/>
        <v>-1.0897151300663772</v>
      </c>
      <c r="T48" s="126">
        <f t="shared" si="24"/>
        <v>-0.37522881038695488</v>
      </c>
      <c r="U48" s="126">
        <f t="shared" si="24"/>
        <v>-0.49502102269787313</v>
      </c>
      <c r="V48" s="126">
        <f t="shared" si="24"/>
        <v>0.59609631164688326</v>
      </c>
      <c r="W48" s="126">
        <f t="shared" si="24"/>
        <v>-4.9877719968580737E-2</v>
      </c>
      <c r="X48" s="126">
        <f t="shared" si="24"/>
        <v>-6.9371790665422137E-2</v>
      </c>
      <c r="Y48" s="126">
        <f t="shared" si="24"/>
        <v>1.3402578803179352</v>
      </c>
      <c r="Z48" s="126">
        <f t="shared" si="24"/>
        <v>-0.94362906117994871</v>
      </c>
      <c r="AA48" s="126">
        <f t="shared" si="24"/>
        <v>1.0144078591239063</v>
      </c>
      <c r="AB48" s="126">
        <f t="shared" si="24"/>
        <v>2.6275068499253571</v>
      </c>
      <c r="AC48" s="126">
        <f t="shared" si="24"/>
        <v>1.4179392141693634</v>
      </c>
      <c r="AD48" s="126">
        <f t="shared" si="24"/>
        <v>1.5022997564359688</v>
      </c>
      <c r="AE48" s="126">
        <f t="shared" si="24"/>
        <v>-1.957583201876772</v>
      </c>
      <c r="AF48" s="126">
        <f t="shared" si="24"/>
        <v>0.64968027641893944</v>
      </c>
      <c r="AG48" s="126">
        <f t="shared" si="24"/>
        <v>1.0624563117985446</v>
      </c>
      <c r="AH48" s="126">
        <f t="shared" si="24"/>
        <v>0.7897474104003378</v>
      </c>
      <c r="AI48" s="126">
        <f t="shared" si="24"/>
        <v>3.7494565768661618</v>
      </c>
      <c r="AJ48" s="126">
        <f t="shared" si="24"/>
        <v>1.3199263578060427</v>
      </c>
      <c r="AK48" s="126">
        <f t="shared" si="24"/>
        <v>0.37167776060812663</v>
      </c>
      <c r="AL48" s="126">
        <f t="shared" si="24"/>
        <v>-0.75240108566488351</v>
      </c>
      <c r="AM48" s="126">
        <f t="shared" si="24"/>
        <v>0.99776023396066915</v>
      </c>
      <c r="AN48" s="126">
        <f t="shared" si="24"/>
        <v>1.3420749911357586</v>
      </c>
      <c r="AO48" s="126">
        <f t="shared" si="24"/>
        <v>2.168970905357432</v>
      </c>
      <c r="AP48" s="126">
        <f t="shared" si="24"/>
        <v>0.91113261766472731</v>
      </c>
      <c r="AQ48" s="126">
        <f t="shared" si="24"/>
        <v>0.9348062362735563</v>
      </c>
      <c r="AR48" s="126">
        <f t="shared" si="24"/>
        <v>0.45698997507681388</v>
      </c>
      <c r="AS48" s="126">
        <f t="shared" si="24"/>
        <v>2.9341117861082679</v>
      </c>
      <c r="AT48" s="126">
        <f t="shared" si="24"/>
        <v>1.2409124033133119</v>
      </c>
      <c r="AU48" s="126">
        <f t="shared" si="24"/>
        <v>0.64590839574613834</v>
      </c>
      <c r="AV48" s="126">
        <f t="shared" si="24"/>
        <v>0.33721239255659308</v>
      </c>
      <c r="AW48" s="126">
        <f t="shared" si="24"/>
        <v>-1.1704580702642646</v>
      </c>
      <c r="AX48" s="126">
        <f t="shared" si="24"/>
        <v>1.1024186084062011</v>
      </c>
      <c r="AY48" s="126">
        <f t="shared" si="24"/>
        <v>0.93127852074616357</v>
      </c>
      <c r="AZ48" s="126">
        <f t="shared" si="24"/>
        <v>1.4599031143210752</v>
      </c>
      <c r="BA48" s="126">
        <f t="shared" si="24"/>
        <v>2.3811413751148089</v>
      </c>
      <c r="BB48" s="126">
        <f t="shared" si="24"/>
        <v>1.1086544191747463</v>
      </c>
      <c r="BC48" s="126">
        <f t="shared" si="24"/>
        <v>1.0377491723150842</v>
      </c>
      <c r="BD48" s="126">
        <f t="shared" si="24"/>
        <v>-1.5268540318763664</v>
      </c>
      <c r="BE48" s="126">
        <f t="shared" si="24"/>
        <v>2.5296250509896554</v>
      </c>
      <c r="BF48" s="126">
        <f t="shared" si="24"/>
        <v>1.4280995298034489</v>
      </c>
      <c r="BG48" s="126">
        <f t="shared" si="24"/>
        <v>-0.87206061268209445</v>
      </c>
      <c r="BH48" s="125" t="s">
        <v>181</v>
      </c>
    </row>
    <row r="49" spans="1:60" x14ac:dyDescent="0.3">
      <c r="A49" s="125" t="s">
        <v>182</v>
      </c>
      <c r="B49" s="126">
        <f t="shared" si="22"/>
        <v>-0.45705886310149285</v>
      </c>
      <c r="C49" s="126">
        <f t="shared" si="22"/>
        <v>-0.332317711939007</v>
      </c>
      <c r="D49" s="126">
        <f t="shared" si="22"/>
        <v>-0.19036354542545408</v>
      </c>
      <c r="E49" s="126">
        <f t="shared" si="22"/>
        <v>1.6179598169518923</v>
      </c>
      <c r="F49" s="126">
        <f t="shared" si="22"/>
        <v>-0.47934013887188504</v>
      </c>
      <c r="G49" s="126">
        <f t="shared" si="22"/>
        <v>-0.35327067170459842</v>
      </c>
      <c r="H49" s="126">
        <f t="shared" si="22"/>
        <v>-0.4019735447809385</v>
      </c>
      <c r="I49" s="126">
        <f t="shared" si="22"/>
        <v>-0.25142481946312267</v>
      </c>
      <c r="J49" s="126">
        <f t="shared" si="22"/>
        <v>-0.87178793533990717</v>
      </c>
      <c r="K49" s="126">
        <f t="shared" si="22"/>
        <v>-0.79969843706168908</v>
      </c>
      <c r="L49" s="126">
        <f t="shared" si="22"/>
        <v>-1.1205258805646496</v>
      </c>
      <c r="M49" s="126">
        <f t="shared" si="22"/>
        <v>-1.5580880186641519</v>
      </c>
      <c r="N49" s="126">
        <f t="shared" si="22"/>
        <v>-0.87714678098725796</v>
      </c>
      <c r="O49" s="126">
        <f t="shared" si="22"/>
        <v>-0.8975677269028528</v>
      </c>
      <c r="P49" s="126">
        <f t="shared" si="22"/>
        <v>-0.17072606506563601</v>
      </c>
      <c r="Q49" s="126">
        <f t="shared" si="22"/>
        <v>0.41981210488130977</v>
      </c>
      <c r="R49" s="126">
        <f t="shared" si="24"/>
        <v>-0.44222885357702701</v>
      </c>
      <c r="S49" s="126">
        <f t="shared" si="24"/>
        <v>-0.17540657546323468</v>
      </c>
      <c r="T49" s="126">
        <f t="shared" si="24"/>
        <v>-1.1297365582185033</v>
      </c>
      <c r="U49" s="126">
        <f t="shared" si="24"/>
        <v>-0.67652873102042643</v>
      </c>
      <c r="V49" s="126">
        <f t="shared" si="24"/>
        <v>8.9521019389162793E-2</v>
      </c>
      <c r="W49" s="126">
        <f t="shared" si="24"/>
        <v>5.0752767687328254E-2</v>
      </c>
      <c r="X49" s="126">
        <f t="shared" si="24"/>
        <v>0.49793529744291221</v>
      </c>
      <c r="Y49" s="126">
        <f t="shared" si="24"/>
        <v>0.1610566640797792</v>
      </c>
      <c r="Z49" s="126">
        <f t="shared" si="24"/>
        <v>-2.7407993080766548</v>
      </c>
      <c r="AA49" s="126">
        <f t="shared" si="24"/>
        <v>1.3382595074709098</v>
      </c>
      <c r="AB49" s="126">
        <f t="shared" si="24"/>
        <v>-0.34327524696038253</v>
      </c>
      <c r="AC49" s="126">
        <f t="shared" si="24"/>
        <v>2.4559618074448246</v>
      </c>
      <c r="AD49" s="126">
        <f t="shared" si="24"/>
        <v>-1.809429405599055</v>
      </c>
      <c r="AE49" s="126">
        <f t="shared" si="24"/>
        <v>-0.48875085505455246</v>
      </c>
      <c r="AF49" s="126">
        <f t="shared" si="24"/>
        <v>-0.32833883066740122</v>
      </c>
      <c r="AG49" s="126">
        <f t="shared" si="24"/>
        <v>1.2126952701139126</v>
      </c>
      <c r="AH49" s="126">
        <f t="shared" si="24"/>
        <v>-0.42031534075558447</v>
      </c>
      <c r="AI49" s="126">
        <f t="shared" si="24"/>
        <v>-1.0177096422922443</v>
      </c>
      <c r="AJ49" s="126">
        <f t="shared" si="24"/>
        <v>1.2313148393310311</v>
      </c>
      <c r="AK49" s="126">
        <f t="shared" si="24"/>
        <v>0.37470390901079326</v>
      </c>
      <c r="AL49" s="126">
        <f t="shared" si="24"/>
        <v>2.322216781088045</v>
      </c>
      <c r="AM49" s="126">
        <f t="shared" si="24"/>
        <v>0.99084310417891053</v>
      </c>
      <c r="AN49" s="126">
        <f t="shared" si="24"/>
        <v>0.38344765599542946</v>
      </c>
      <c r="AO49" s="126">
        <f t="shared" si="24"/>
        <v>2.350523479848905</v>
      </c>
      <c r="AP49" s="126">
        <f t="shared" si="24"/>
        <v>1.504001379347006</v>
      </c>
      <c r="AQ49" s="126">
        <f t="shared" si="24"/>
        <v>-0.58233849137529758</v>
      </c>
      <c r="AR49" s="126">
        <f t="shared" si="24"/>
        <v>0.15731786292728156</v>
      </c>
      <c r="AS49" s="126">
        <f t="shared" si="24"/>
        <v>-5.2553103245300596E-2</v>
      </c>
      <c r="AT49" s="126">
        <f t="shared" si="24"/>
        <v>-0.24237757273024546</v>
      </c>
      <c r="AU49" s="126">
        <f t="shared" si="24"/>
        <v>-0.50537691741069657</v>
      </c>
      <c r="AV49" s="126">
        <f t="shared" si="24"/>
        <v>-0.34447446177688112</v>
      </c>
      <c r="AW49" s="126">
        <f t="shared" si="24"/>
        <v>1.5082320970544589</v>
      </c>
      <c r="AX49" s="126">
        <f t="shared" si="24"/>
        <v>-0.14743197991550894</v>
      </c>
      <c r="AY49" s="126">
        <f t="shared" si="24"/>
        <v>2.8246029937003074</v>
      </c>
      <c r="AZ49" s="126">
        <f t="shared" si="24"/>
        <v>0.11969299698747574</v>
      </c>
      <c r="BA49" s="126">
        <f t="shared" si="24"/>
        <v>0.22217829368485992</v>
      </c>
      <c r="BB49" s="126">
        <f t="shared" si="24"/>
        <v>0.59406804805807978</v>
      </c>
      <c r="BC49" s="126">
        <f t="shared" si="24"/>
        <v>1.6615950309652638</v>
      </c>
      <c r="BD49" s="126">
        <f t="shared" si="24"/>
        <v>5.0009206123802601E-2</v>
      </c>
      <c r="BE49" s="126">
        <f t="shared" si="24"/>
        <v>1.5069939871553049</v>
      </c>
      <c r="BF49" s="126">
        <f t="shared" si="24"/>
        <v>-0.4760938295593769</v>
      </c>
      <c r="BG49" s="126">
        <f t="shared" si="24"/>
        <v>-0.81059591675137321</v>
      </c>
      <c r="BH49" s="125" t="s">
        <v>182</v>
      </c>
    </row>
    <row r="50" spans="1:60" x14ac:dyDescent="0.3">
      <c r="A50" s="125" t="s">
        <v>183</v>
      </c>
      <c r="B50" s="126">
        <f t="shared" si="22"/>
        <v>-0.45705886310149285</v>
      </c>
      <c r="C50" s="126">
        <f t="shared" si="22"/>
        <v>-0.332317711939007</v>
      </c>
      <c r="D50" s="126">
        <f t="shared" si="22"/>
        <v>-0.49631627262182715</v>
      </c>
      <c r="E50" s="126">
        <f t="shared" si="22"/>
        <v>-0.96902613614439759</v>
      </c>
      <c r="F50" s="126">
        <f t="shared" si="22"/>
        <v>-0.60269257542708887</v>
      </c>
      <c r="G50" s="126">
        <f t="shared" si="22"/>
        <v>-0.2082427583309831</v>
      </c>
      <c r="H50" s="126">
        <f t="shared" si="22"/>
        <v>2.4721961703453435E-2</v>
      </c>
      <c r="I50" s="126">
        <f t="shared" si="22"/>
        <v>-0.19509029916213924</v>
      </c>
      <c r="J50" s="126">
        <f t="shared" si="22"/>
        <v>-0.73680236297958102</v>
      </c>
      <c r="K50" s="126">
        <f t="shared" si="22"/>
        <v>-0.444351546506768</v>
      </c>
      <c r="L50" s="126">
        <f t="shared" si="22"/>
        <v>-0.44463604378396621</v>
      </c>
      <c r="M50" s="126">
        <f t="shared" si="22"/>
        <v>0.643068967891958</v>
      </c>
      <c r="N50" s="126">
        <f t="shared" si="22"/>
        <v>0.36352339853750126</v>
      </c>
      <c r="O50" s="126">
        <f t="shared" si="22"/>
        <v>1.4984378346227125</v>
      </c>
      <c r="P50" s="126">
        <f t="shared" si="22"/>
        <v>0.73749014501142029</v>
      </c>
      <c r="Q50" s="126">
        <f t="shared" si="22"/>
        <v>0.18906087864169829</v>
      </c>
      <c r="R50" s="126">
        <f t="shared" si="24"/>
        <v>0.62569937436255851</v>
      </c>
      <c r="S50" s="126">
        <f t="shared" si="24"/>
        <v>1.5750645034350887</v>
      </c>
      <c r="T50" s="126">
        <f t="shared" si="24"/>
        <v>0.32460446296404771</v>
      </c>
      <c r="U50" s="126">
        <f t="shared" si="24"/>
        <v>0.54452312496766087</v>
      </c>
      <c r="V50" s="126">
        <f t="shared" si="24"/>
        <v>-1.1524055035652481</v>
      </c>
      <c r="W50" s="126">
        <f t="shared" si="24"/>
        <v>1.3186969121517744</v>
      </c>
      <c r="X50" s="126">
        <f t="shared" si="24"/>
        <v>1.8630179782035923</v>
      </c>
      <c r="Y50" s="126">
        <f t="shared" si="24"/>
        <v>1.0830198895468781</v>
      </c>
      <c r="Z50" s="126">
        <f t="shared" si="24"/>
        <v>0.55430233954989183</v>
      </c>
      <c r="AA50" s="126">
        <f t="shared" si="24"/>
        <v>-0.95010373926387082</v>
      </c>
      <c r="AB50" s="126">
        <f t="shared" si="24"/>
        <v>-0.68834900801327303</v>
      </c>
      <c r="AC50" s="126">
        <f t="shared" si="24"/>
        <v>-0.6934253240507624</v>
      </c>
      <c r="AD50" s="126">
        <f t="shared" si="24"/>
        <v>9.8509694425156655E-2</v>
      </c>
      <c r="AE50" s="126">
        <f t="shared" si="24"/>
        <v>0.91987907769551658</v>
      </c>
      <c r="AF50" s="126">
        <f t="shared" si="24"/>
        <v>0.19162069461900777</v>
      </c>
      <c r="AG50" s="126">
        <f t="shared" si="24"/>
        <v>0.11513046134501863</v>
      </c>
      <c r="AH50" s="126">
        <f t="shared" si="24"/>
        <v>0.13155663381601024</v>
      </c>
      <c r="AI50" s="126">
        <f t="shared" si="24"/>
        <v>-0.21425466153520945</v>
      </c>
      <c r="AJ50" s="126">
        <f t="shared" si="24"/>
        <v>-1.4447530186143196</v>
      </c>
      <c r="AK50" s="126">
        <f t="shared" si="24"/>
        <v>0.45452969520625885</v>
      </c>
      <c r="AL50" s="126">
        <f t="shared" si="24"/>
        <v>1.0074316344767111</v>
      </c>
      <c r="AM50" s="126">
        <f t="shared" si="24"/>
        <v>5.9370896323938681E-2</v>
      </c>
      <c r="AN50" s="126">
        <f t="shared" si="24"/>
        <v>-1.7632005525124868</v>
      </c>
      <c r="AO50" s="126">
        <f t="shared" si="24"/>
        <v>-0.88984221264637575</v>
      </c>
      <c r="AP50" s="126">
        <f t="shared" si="24"/>
        <v>-0.62887722422609715</v>
      </c>
      <c r="AQ50" s="126">
        <f t="shared" si="24"/>
        <v>-0.35249978453901859</v>
      </c>
      <c r="AR50" s="126">
        <f t="shared" si="24"/>
        <v>-0.23332614041049826</v>
      </c>
      <c r="AS50" s="126">
        <f t="shared" si="24"/>
        <v>-0.31039760003888583</v>
      </c>
      <c r="AT50" s="126">
        <f t="shared" si="24"/>
        <v>1.2958490690927027</v>
      </c>
      <c r="AU50" s="126">
        <f t="shared" si="24"/>
        <v>-0.15679159828377745</v>
      </c>
      <c r="AV50" s="126">
        <f t="shared" si="24"/>
        <v>-0.21707357959935283</v>
      </c>
      <c r="AW50" s="126">
        <f t="shared" si="24"/>
        <v>0.31021897099630463</v>
      </c>
      <c r="AX50" s="126">
        <f t="shared" si="24"/>
        <v>-0.75377577323727274</v>
      </c>
      <c r="AY50" s="126">
        <f t="shared" si="24"/>
        <v>-1.1389676284001431</v>
      </c>
      <c r="AZ50" s="126">
        <f t="shared" si="24"/>
        <v>-0.89789543222200052</v>
      </c>
      <c r="BA50" s="126">
        <f t="shared" si="24"/>
        <v>-0.90626997560723044</v>
      </c>
      <c r="BB50" s="126">
        <f t="shared" si="24"/>
        <v>-0.36891816347210443</v>
      </c>
      <c r="BC50" s="126">
        <f t="shared" si="24"/>
        <v>0.78116740787025263</v>
      </c>
      <c r="BD50" s="126">
        <f t="shared" si="24"/>
        <v>-0.54427156062792192</v>
      </c>
      <c r="BE50" s="126">
        <f t="shared" si="24"/>
        <v>-1.0779969360559201</v>
      </c>
      <c r="BF50" s="126">
        <f t="shared" si="24"/>
        <v>-0.54311928001610466</v>
      </c>
      <c r="BG50" s="126">
        <f t="shared" si="24"/>
        <v>3.2162574442935878</v>
      </c>
      <c r="BH50" s="125" t="s">
        <v>183</v>
      </c>
    </row>
    <row r="51" spans="1:60" x14ac:dyDescent="0.3">
      <c r="A51" s="125" t="s">
        <v>184</v>
      </c>
      <c r="B51" s="126">
        <f t="shared" si="22"/>
        <v>2.1572133661940076</v>
      </c>
      <c r="C51" s="126">
        <f t="shared" si="22"/>
        <v>-0.32399713708642031</v>
      </c>
      <c r="D51" s="126">
        <f t="shared" si="22"/>
        <v>-0.53560781162712412</v>
      </c>
      <c r="E51" s="126">
        <f t="shared" si="22"/>
        <v>-0.85508331766204948</v>
      </c>
      <c r="F51" s="126">
        <f t="shared" si="22"/>
        <v>-1.4225268821009571</v>
      </c>
      <c r="G51" s="126">
        <f t="shared" si="22"/>
        <v>-0.22488213383856373</v>
      </c>
      <c r="H51" s="126">
        <f t="shared" si="22"/>
        <v>0.35292987364263845</v>
      </c>
      <c r="I51" s="126">
        <f t="shared" si="22"/>
        <v>-0.40493757358620797</v>
      </c>
      <c r="J51" s="126">
        <f t="shared" si="22"/>
        <v>-0.85240058879974989</v>
      </c>
      <c r="K51" s="126">
        <f t="shared" si="22"/>
        <v>-0.49070114092697509</v>
      </c>
      <c r="L51" s="126">
        <f t="shared" si="22"/>
        <v>0.44104789893446678</v>
      </c>
      <c r="M51" s="126">
        <f t="shared" si="22"/>
        <v>-0.33522302613297927</v>
      </c>
      <c r="N51" s="126">
        <f t="shared" si="22"/>
        <v>0.79506085228524404</v>
      </c>
      <c r="O51" s="126">
        <f t="shared" si="22"/>
        <v>-0.84724909417917948</v>
      </c>
      <c r="P51" s="126">
        <f t="shared" si="22"/>
        <v>2.2868001504369877</v>
      </c>
      <c r="Q51" s="126">
        <f t="shared" si="22"/>
        <v>-0.87937547142574468</v>
      </c>
      <c r="R51" s="126">
        <f t="shared" si="24"/>
        <v>-1.2744056790680416</v>
      </c>
      <c r="S51" s="126">
        <f t="shared" si="24"/>
        <v>2.0708033832012167</v>
      </c>
      <c r="T51" s="126">
        <f t="shared" si="24"/>
        <v>1.4727684270555355</v>
      </c>
      <c r="U51" s="126">
        <f t="shared" si="24"/>
        <v>0.42901821967149067</v>
      </c>
      <c r="V51" s="126">
        <f t="shared" si="24"/>
        <v>1.1516950192843836</v>
      </c>
      <c r="W51" s="126">
        <f t="shared" si="24"/>
        <v>0.49352691337332494</v>
      </c>
      <c r="X51" s="126">
        <f t="shared" si="24"/>
        <v>0.60430537646322502</v>
      </c>
      <c r="Y51" s="126">
        <f t="shared" si="24"/>
        <v>-7.5451124576228087E-2</v>
      </c>
      <c r="Z51" s="126">
        <f t="shared" si="24"/>
        <v>1.140863614106826</v>
      </c>
      <c r="AA51" s="126">
        <f t="shared" si="24"/>
        <v>-1.2227416762503236</v>
      </c>
      <c r="AB51" s="126">
        <f t="shared" ref="AB51:BG51" si="25">(AB15-AB$36)/AB$37</f>
        <v>-0.77842723607909348</v>
      </c>
      <c r="AC51" s="126">
        <f t="shared" si="25"/>
        <v>-0.77549267361598329</v>
      </c>
      <c r="AD51" s="126">
        <f t="shared" si="25"/>
        <v>0.64189887109152166</v>
      </c>
      <c r="AE51" s="126">
        <f t="shared" si="25"/>
        <v>0.16135780467648245</v>
      </c>
      <c r="AF51" s="126">
        <f t="shared" si="25"/>
        <v>-1.2320780055699696</v>
      </c>
      <c r="AG51" s="126">
        <f t="shared" si="25"/>
        <v>1.056140244565148</v>
      </c>
      <c r="AH51" s="126">
        <f t="shared" si="25"/>
        <v>-1.1690233081023205</v>
      </c>
      <c r="AI51" s="126">
        <f t="shared" si="25"/>
        <v>0.85701864614083689</v>
      </c>
      <c r="AJ51" s="126">
        <f t="shared" si="25"/>
        <v>-0.45230401169418943</v>
      </c>
      <c r="AK51" s="126">
        <f t="shared" si="25"/>
        <v>0.11653892979042965</v>
      </c>
      <c r="AL51" s="126">
        <f t="shared" si="25"/>
        <v>-0.58758124946538859</v>
      </c>
      <c r="AM51" s="126">
        <f t="shared" si="25"/>
        <v>-0.1154013160259499</v>
      </c>
      <c r="AN51" s="126">
        <f t="shared" si="25"/>
        <v>-0.23923251820212466</v>
      </c>
      <c r="AO51" s="126">
        <f t="shared" si="25"/>
        <v>-0.98764449168188451</v>
      </c>
      <c r="AP51" s="126">
        <f t="shared" si="25"/>
        <v>-1.0657203740158137</v>
      </c>
      <c r="AQ51" s="126">
        <f t="shared" si="25"/>
        <v>-0.66905181592155816</v>
      </c>
      <c r="AR51" s="126">
        <f t="shared" si="25"/>
        <v>0.263255219764646</v>
      </c>
      <c r="AS51" s="126">
        <f t="shared" si="25"/>
        <v>-0.63232677056022568</v>
      </c>
      <c r="AT51" s="126">
        <f t="shared" si="25"/>
        <v>-1.2878909933442799</v>
      </c>
      <c r="AU51" s="126">
        <f t="shared" si="25"/>
        <v>-0.27503701178051304</v>
      </c>
      <c r="AV51" s="126">
        <f t="shared" si="25"/>
        <v>-0.30399302303627823</v>
      </c>
      <c r="AW51" s="126">
        <f t="shared" si="25"/>
        <v>-0.65406155579326752</v>
      </c>
      <c r="AX51" s="126">
        <f t="shared" si="25"/>
        <v>-0.50010624285868799</v>
      </c>
      <c r="AY51" s="126">
        <f t="shared" si="25"/>
        <v>0.30919746202463405</v>
      </c>
      <c r="AZ51" s="126">
        <f t="shared" si="25"/>
        <v>-0.89942598984082844</v>
      </c>
      <c r="BA51" s="126">
        <f t="shared" si="25"/>
        <v>-0.3966823410713371</v>
      </c>
      <c r="BB51" s="126">
        <f t="shared" si="25"/>
        <v>2.7016835623108189</v>
      </c>
      <c r="BC51" s="126">
        <f t="shared" si="25"/>
        <v>0.41390331366490507</v>
      </c>
      <c r="BD51" s="126">
        <f t="shared" si="25"/>
        <v>-0.66808029386312351</v>
      </c>
      <c r="BE51" s="126">
        <f t="shared" si="25"/>
        <v>-0.74266069618957553</v>
      </c>
      <c r="BF51" s="126">
        <f t="shared" si="25"/>
        <v>0.98873219595793693</v>
      </c>
      <c r="BG51" s="126">
        <f t="shared" si="25"/>
        <v>-0.69801505068111425</v>
      </c>
      <c r="BH51" s="125" t="s">
        <v>184</v>
      </c>
    </row>
    <row r="52" spans="1:60" x14ac:dyDescent="0.3">
      <c r="A52" s="125" t="s">
        <v>185</v>
      </c>
      <c r="B52" s="126">
        <f t="shared" si="22"/>
        <v>-0.45705886310149285</v>
      </c>
      <c r="C52" s="126">
        <f t="shared" si="22"/>
        <v>-0.332317711939007</v>
      </c>
      <c r="D52" s="126">
        <f t="shared" si="22"/>
        <v>-0.57254405265844177</v>
      </c>
      <c r="E52" s="126">
        <f t="shared" si="22"/>
        <v>0.83456819421480022</v>
      </c>
      <c r="F52" s="126">
        <f t="shared" si="22"/>
        <v>0.81685150503485127</v>
      </c>
      <c r="G52" s="126">
        <f t="shared" si="22"/>
        <v>-0.60524171928914106</v>
      </c>
      <c r="H52" s="126">
        <f t="shared" si="22"/>
        <v>-0.74536908338439756</v>
      </c>
      <c r="I52" s="126">
        <f t="shared" si="22"/>
        <v>-0.91918165745128266</v>
      </c>
      <c r="J52" s="126">
        <f t="shared" si="22"/>
        <v>-0.13822517708754711</v>
      </c>
      <c r="K52" s="126">
        <f t="shared" si="22"/>
        <v>-0.59112526217075712</v>
      </c>
      <c r="L52" s="126">
        <f t="shared" si="22"/>
        <v>-2.3595045139434663</v>
      </c>
      <c r="M52" s="126">
        <f t="shared" si="22"/>
        <v>-0.5254464694156068</v>
      </c>
      <c r="N52" s="126">
        <f t="shared" si="22"/>
        <v>1.1726561243145177</v>
      </c>
      <c r="O52" s="126">
        <f t="shared" si="22"/>
        <v>-1.4963594563145621</v>
      </c>
      <c r="P52" s="126">
        <f t="shared" si="22"/>
        <v>-1.5063381387083663</v>
      </c>
      <c r="Q52" s="126">
        <f t="shared" si="22"/>
        <v>0.88131455736053166</v>
      </c>
      <c r="R52" s="126">
        <f t="shared" ref="R52:BG57" si="26">(R16-R$36)/R$37</f>
        <v>-0.74716816761376503</v>
      </c>
      <c r="S52" s="126">
        <f t="shared" si="26"/>
        <v>0.94989626097140267</v>
      </c>
      <c r="T52" s="126">
        <f t="shared" si="26"/>
        <v>0.13324380228213276</v>
      </c>
      <c r="U52" s="126">
        <f t="shared" si="26"/>
        <v>-0.67652873102042643</v>
      </c>
      <c r="V52" s="126">
        <f t="shared" si="26"/>
        <v>1.4131532346432063</v>
      </c>
      <c r="W52" s="126">
        <f t="shared" si="26"/>
        <v>1.5400839849947727</v>
      </c>
      <c r="X52" s="126">
        <f t="shared" si="26"/>
        <v>0.40929356492598523</v>
      </c>
      <c r="Y52" s="126">
        <f t="shared" si="26"/>
        <v>-0.52434503365965934</v>
      </c>
      <c r="Z52" s="126">
        <f t="shared" si="26"/>
        <v>-2.865950906626373E-2</v>
      </c>
      <c r="AA52" s="126">
        <f t="shared" si="26"/>
        <v>0.31252488986930871</v>
      </c>
      <c r="AB52" s="126">
        <f t="shared" si="26"/>
        <v>0.62851104614868936</v>
      </c>
      <c r="AC52" s="126">
        <f t="shared" si="26"/>
        <v>0.30047078391607646</v>
      </c>
      <c r="AD52" s="126">
        <f t="shared" si="26"/>
        <v>0.92775911020909185</v>
      </c>
      <c r="AE52" s="126">
        <f t="shared" si="26"/>
        <v>0.24171244779131562</v>
      </c>
      <c r="AF52" s="126">
        <f t="shared" si="26"/>
        <v>1.2191597564945307</v>
      </c>
      <c r="AG52" s="126">
        <f t="shared" si="26"/>
        <v>0.13588099378298182</v>
      </c>
      <c r="AH52" s="126">
        <f t="shared" si="26"/>
        <v>-0.47438890080852619</v>
      </c>
      <c r="AI52" s="126">
        <f t="shared" si="26"/>
        <v>-0.16069099615140708</v>
      </c>
      <c r="AJ52" s="126">
        <f t="shared" si="26"/>
        <v>-9.7857937794143091E-2</v>
      </c>
      <c r="AK52" s="126">
        <f t="shared" si="26"/>
        <v>-0.28968553147945109</v>
      </c>
      <c r="AL52" s="126">
        <f t="shared" si="26"/>
        <v>-1.0507147268761647</v>
      </c>
      <c r="AM52" s="126">
        <f t="shared" si="26"/>
        <v>0.14808565333475288</v>
      </c>
      <c r="AN52" s="126">
        <f t="shared" si="26"/>
        <v>0.25371929258988457</v>
      </c>
      <c r="AO52" s="126">
        <f t="shared" si="26"/>
        <v>0.54286944679791305</v>
      </c>
      <c r="AP52" s="126">
        <f t="shared" si="26"/>
        <v>-0.2166776011783961</v>
      </c>
      <c r="AQ52" s="126">
        <f t="shared" si="26"/>
        <v>0.63926423578560965</v>
      </c>
      <c r="AR52" s="126">
        <f t="shared" si="26"/>
        <v>-0.73558271613050608</v>
      </c>
      <c r="AS52" s="126">
        <f t="shared" si="26"/>
        <v>-0.76448834890893014</v>
      </c>
      <c r="AT52" s="126">
        <f t="shared" si="26"/>
        <v>-1.7256675487738025</v>
      </c>
      <c r="AU52" s="126">
        <f t="shared" si="26"/>
        <v>-1.1214586407018901</v>
      </c>
      <c r="AV52" s="126">
        <f t="shared" si="26"/>
        <v>-0.81891913965422269</v>
      </c>
      <c r="AW52" s="126">
        <f t="shared" si="26"/>
        <v>2.8973476094481483</v>
      </c>
      <c r="AX52" s="126">
        <f t="shared" si="26"/>
        <v>-0.89360705039263288</v>
      </c>
      <c r="AY52" s="126">
        <f t="shared" si="26"/>
        <v>0.11689257468402187</v>
      </c>
      <c r="AZ52" s="126">
        <f t="shared" si="26"/>
        <v>-0.43501666090207353</v>
      </c>
      <c r="BA52" s="126">
        <f t="shared" si="26"/>
        <v>-0.63541167848078028</v>
      </c>
      <c r="BB52" s="126">
        <f t="shared" si="26"/>
        <v>-1.3542511058744358</v>
      </c>
      <c r="BC52" s="126">
        <f t="shared" si="26"/>
        <v>-0.59733069914707926</v>
      </c>
      <c r="BD52" s="126">
        <f t="shared" si="26"/>
        <v>2.2563630269219468</v>
      </c>
      <c r="BE52" s="126">
        <f t="shared" si="26"/>
        <v>1.578842233804731</v>
      </c>
      <c r="BF52" s="126">
        <f t="shared" si="26"/>
        <v>-0.48742943140283934</v>
      </c>
      <c r="BG52" s="126">
        <f t="shared" si="26"/>
        <v>0.71649069967662504</v>
      </c>
      <c r="BH52" s="125" t="s">
        <v>185</v>
      </c>
    </row>
    <row r="53" spans="1:60" x14ac:dyDescent="0.3">
      <c r="A53" s="125" t="s">
        <v>186</v>
      </c>
      <c r="B53" s="126">
        <f t="shared" si="22"/>
        <v>-0.45705886310149285</v>
      </c>
      <c r="C53" s="126">
        <f t="shared" si="22"/>
        <v>-0.332317711939007</v>
      </c>
      <c r="D53" s="126">
        <f t="shared" si="22"/>
        <v>0.7544027499652044</v>
      </c>
      <c r="E53" s="126">
        <f t="shared" si="22"/>
        <v>1.63729346656179</v>
      </c>
      <c r="F53" s="126">
        <f t="shared" si="22"/>
        <v>1.9261005396026105E-2</v>
      </c>
      <c r="G53" s="126">
        <f t="shared" si="22"/>
        <v>0.12535752137069595</v>
      </c>
      <c r="H53" s="126">
        <f t="shared" si="22"/>
        <v>2.3156672607977939</v>
      </c>
      <c r="I53" s="126">
        <f t="shared" si="22"/>
        <v>3.7775039333163343</v>
      </c>
      <c r="J53" s="126">
        <f t="shared" si="22"/>
        <v>0.7202446473161086</v>
      </c>
      <c r="K53" s="126">
        <f t="shared" si="22"/>
        <v>3.3872149255636854</v>
      </c>
      <c r="L53" s="126">
        <f t="shared" si="22"/>
        <v>1.2041811416631012</v>
      </c>
      <c r="M53" s="126">
        <f t="shared" si="22"/>
        <v>-0.44392213658019469</v>
      </c>
      <c r="N53" s="126">
        <f t="shared" si="22"/>
        <v>-0.52652259981721761</v>
      </c>
      <c r="O53" s="126">
        <f t="shared" si="22"/>
        <v>-1.01749380156094</v>
      </c>
      <c r="P53" s="126">
        <f t="shared" si="22"/>
        <v>-1.212503482506966</v>
      </c>
      <c r="Q53" s="126">
        <f t="shared" si="22"/>
        <v>-2.7195680235382729</v>
      </c>
      <c r="R53" s="126">
        <f t="shared" si="26"/>
        <v>2.5475858073672115</v>
      </c>
      <c r="S53" s="126">
        <f t="shared" si="26"/>
        <v>-0.87044656267286313</v>
      </c>
      <c r="T53" s="126">
        <f t="shared" si="26"/>
        <v>-1.6565412005663624</v>
      </c>
      <c r="U53" s="126">
        <f t="shared" si="26"/>
        <v>-0.24751051134893656</v>
      </c>
      <c r="V53" s="126">
        <f t="shared" si="26"/>
        <v>0.1548855732288687</v>
      </c>
      <c r="W53" s="126">
        <f t="shared" si="26"/>
        <v>-0.19076040268685224</v>
      </c>
      <c r="X53" s="126">
        <f t="shared" si="26"/>
        <v>-1.0621591948550078</v>
      </c>
      <c r="Y53" s="126">
        <f t="shared" si="26"/>
        <v>0.13097661994472773</v>
      </c>
      <c r="Z53" s="126">
        <f t="shared" si="26"/>
        <v>-0.54069634766344643</v>
      </c>
      <c r="AA53" s="126">
        <f t="shared" si="26"/>
        <v>1.4293764220764131</v>
      </c>
      <c r="AB53" s="126">
        <f t="shared" si="26"/>
        <v>1.263914504324481</v>
      </c>
      <c r="AC53" s="126">
        <f t="shared" si="26"/>
        <v>1.0127396830218103</v>
      </c>
      <c r="AD53" s="126">
        <f t="shared" si="26"/>
        <v>0.29245733617088793</v>
      </c>
      <c r="AE53" s="126">
        <f t="shared" si="26"/>
        <v>-1.1752102535931759</v>
      </c>
      <c r="AF53" s="126">
        <f t="shared" si="26"/>
        <v>0.88490006166755331</v>
      </c>
      <c r="AG53" s="126">
        <f t="shared" si="26"/>
        <v>-1.6485171337388769</v>
      </c>
      <c r="AH53" s="126">
        <f t="shared" si="26"/>
        <v>0.45145003813461965</v>
      </c>
      <c r="AI53" s="126" t="e">
        <f t="shared" si="26"/>
        <v>#VALUE!</v>
      </c>
      <c r="AJ53" s="126">
        <f t="shared" si="26"/>
        <v>1.1427033208560204</v>
      </c>
      <c r="AK53" s="126">
        <f t="shared" si="26"/>
        <v>0.39227972422368257</v>
      </c>
      <c r="AL53" s="126">
        <f t="shared" si="26"/>
        <v>-1.1592300135551259</v>
      </c>
      <c r="AM53" s="126">
        <f t="shared" si="26"/>
        <v>1.0029461100972537</v>
      </c>
      <c r="AN53" s="126">
        <f t="shared" si="26"/>
        <v>0.79838599241429042</v>
      </c>
      <c r="AO53" s="126">
        <f t="shared" si="26"/>
        <v>0.41650677813079634</v>
      </c>
      <c r="AP53" s="126">
        <f t="shared" si="26"/>
        <v>0.65063977782985438</v>
      </c>
      <c r="AQ53" s="126">
        <f t="shared" si="26"/>
        <v>-0.18255217409834157</v>
      </c>
      <c r="AR53" s="126">
        <f t="shared" si="26"/>
        <v>1.4073786736081833</v>
      </c>
      <c r="AS53" s="126">
        <f t="shared" si="26"/>
        <v>-0.9457281098876017</v>
      </c>
      <c r="AT53" s="126">
        <f t="shared" si="26"/>
        <v>-0.85314403345406276</v>
      </c>
      <c r="AU53" s="126">
        <f t="shared" si="26"/>
        <v>2.8091221282479055</v>
      </c>
      <c r="AV53" s="126">
        <f t="shared" si="26"/>
        <v>4.1604426912759225</v>
      </c>
      <c r="AW53" s="126">
        <f t="shared" si="26"/>
        <v>-0.1709102271833601</v>
      </c>
      <c r="AX53" s="126">
        <f t="shared" si="26"/>
        <v>7.6963029439353195E-2</v>
      </c>
      <c r="AY53" s="126">
        <f t="shared" si="26"/>
        <v>-0.27275261715046134</v>
      </c>
      <c r="AZ53" s="126">
        <f t="shared" si="26"/>
        <v>0.3459059813166479</v>
      </c>
      <c r="BA53" s="126">
        <f t="shared" si="26"/>
        <v>0.27646183660697493</v>
      </c>
      <c r="BB53" s="126">
        <f t="shared" si="26"/>
        <v>3.2402951507883714E-2</v>
      </c>
      <c r="BC53" s="126">
        <f t="shared" si="26"/>
        <v>-0.75832317879873834</v>
      </c>
      <c r="BD53" s="126">
        <f t="shared" si="26"/>
        <v>-1.2907720552626167</v>
      </c>
      <c r="BE53" s="126">
        <f t="shared" si="26"/>
        <v>1.6001713170322494</v>
      </c>
      <c r="BF53" s="126">
        <f t="shared" si="26"/>
        <v>-0.54311928001610466</v>
      </c>
      <c r="BG53" s="126">
        <f t="shared" si="26"/>
        <v>1.5958858497654902</v>
      </c>
      <c r="BH53" s="125" t="s">
        <v>186</v>
      </c>
    </row>
    <row r="54" spans="1:60" x14ac:dyDescent="0.3">
      <c r="A54" s="125" t="s">
        <v>187</v>
      </c>
      <c r="B54" s="126">
        <f t="shared" si="22"/>
        <v>-0.45705886310149285</v>
      </c>
      <c r="C54" s="126">
        <f t="shared" si="22"/>
        <v>-0.332317711939007</v>
      </c>
      <c r="D54" s="126">
        <f t="shared" si="22"/>
        <v>0.15048462342408847</v>
      </c>
      <c r="E54" s="126">
        <f t="shared" si="22"/>
        <v>0.60913553936947606</v>
      </c>
      <c r="F54" s="126">
        <f t="shared" si="22"/>
        <v>0.99656703540128388</v>
      </c>
      <c r="G54" s="126">
        <f t="shared" si="22"/>
        <v>-0.46549472857319801</v>
      </c>
      <c r="H54" s="126">
        <f t="shared" si="22"/>
        <v>-1.1693483988279927</v>
      </c>
      <c r="I54" s="126">
        <f t="shared" si="22"/>
        <v>-0.4589084005801829</v>
      </c>
      <c r="J54" s="126">
        <f t="shared" si="22"/>
        <v>-0.50645351757023815</v>
      </c>
      <c r="K54" s="126">
        <f t="shared" si="22"/>
        <v>-0.62202499178422854</v>
      </c>
      <c r="L54" s="126">
        <f t="shared" si="22"/>
        <v>-0.2781003869708773</v>
      </c>
      <c r="M54" s="126">
        <f t="shared" si="22"/>
        <v>0.15392297087948875</v>
      </c>
      <c r="N54" s="126">
        <f t="shared" si="22"/>
        <v>0.98385848829988209</v>
      </c>
      <c r="O54" s="126">
        <f t="shared" si="22"/>
        <v>-1.1701269874894151</v>
      </c>
      <c r="P54" s="126">
        <f t="shared" si="22"/>
        <v>-1.0789422751426923</v>
      </c>
      <c r="Q54" s="126">
        <f t="shared" si="22"/>
        <v>0.63020292880566042</v>
      </c>
      <c r="R54" s="126">
        <f t="shared" si="26"/>
        <v>2.0818486617690839</v>
      </c>
      <c r="S54" s="126">
        <f t="shared" si="26"/>
        <v>0.52790769730841314</v>
      </c>
      <c r="T54" s="126">
        <f t="shared" si="26"/>
        <v>0.41208362213292266</v>
      </c>
      <c r="U54" s="126">
        <f t="shared" si="26"/>
        <v>1.4850630680936208</v>
      </c>
      <c r="V54" s="126">
        <f t="shared" si="26"/>
        <v>-2.3453086111398798</v>
      </c>
      <c r="W54" s="126">
        <f t="shared" si="26"/>
        <v>-2.0222352780243864</v>
      </c>
      <c r="X54" s="126">
        <f t="shared" si="26"/>
        <v>-0.51258045325005852</v>
      </c>
      <c r="Y54" s="126">
        <f t="shared" si="26"/>
        <v>-0.81367754109289558</v>
      </c>
      <c r="Z54" s="126">
        <f t="shared" si="26"/>
        <v>0.67015103466961501</v>
      </c>
      <c r="AA54" s="126">
        <f t="shared" si="26"/>
        <v>-4.929034901380025E-2</v>
      </c>
      <c r="AB54" s="126">
        <f t="shared" si="26"/>
        <v>-0.40410321199247384</v>
      </c>
      <c r="AC54" s="126">
        <f t="shared" si="26"/>
        <v>-0.96414256243047125</v>
      </c>
      <c r="AD54" s="126">
        <f t="shared" si="26"/>
        <v>-0.48551630933246065</v>
      </c>
      <c r="AE54" s="126">
        <f t="shared" si="26"/>
        <v>0.46548929178216003</v>
      </c>
      <c r="AF54" s="126">
        <f t="shared" si="26"/>
        <v>-0.56355861591601519</v>
      </c>
      <c r="AG54" s="126">
        <f t="shared" si="26"/>
        <v>-1.2502429503200427</v>
      </c>
      <c r="AH54" s="126">
        <f t="shared" si="26"/>
        <v>1.1629875100150582</v>
      </c>
      <c r="AI54" s="126">
        <f t="shared" si="26"/>
        <v>-0.48207298845422114</v>
      </c>
      <c r="AJ54" s="126">
        <f t="shared" si="26"/>
        <v>-1.0903069447142733</v>
      </c>
      <c r="AK54" s="126">
        <f t="shared" si="26"/>
        <v>-0.12483110182439321</v>
      </c>
      <c r="AL54" s="126">
        <f t="shared" si="26"/>
        <v>-0.24260894538937197</v>
      </c>
      <c r="AM54" s="126">
        <f t="shared" si="26"/>
        <v>-0.90507788986450399</v>
      </c>
      <c r="AN54" s="126">
        <f t="shared" si="26"/>
        <v>-0.25961518803963335</v>
      </c>
      <c r="AO54" s="126">
        <f t="shared" si="26"/>
        <v>-0.95052691250399268</v>
      </c>
      <c r="AP54" s="126">
        <f t="shared" si="26"/>
        <v>-0.36538624006325315</v>
      </c>
      <c r="AQ54" s="126">
        <f t="shared" si="26"/>
        <v>1.7485177860000769</v>
      </c>
      <c r="AR54" s="126">
        <f t="shared" si="26"/>
        <v>-0.97910105587353546</v>
      </c>
      <c r="AS54" s="126">
        <f t="shared" si="26"/>
        <v>0.14852174793506928</v>
      </c>
      <c r="AT54" s="126">
        <f t="shared" si="26"/>
        <v>0.74648241129879278</v>
      </c>
      <c r="AU54" s="126">
        <f t="shared" si="26"/>
        <v>-0.70853624171744511</v>
      </c>
      <c r="AV54" s="126">
        <f t="shared" si="26"/>
        <v>-0.66260997148123535</v>
      </c>
      <c r="AW54" s="126">
        <f t="shared" si="26"/>
        <v>-0.70032578505943044</v>
      </c>
      <c r="AX54" s="126">
        <f t="shared" si="26"/>
        <v>-1.0103818521378505</v>
      </c>
      <c r="AY54" s="126">
        <f t="shared" si="26"/>
        <v>-1.1389676284001431</v>
      </c>
      <c r="AZ54" s="126">
        <f t="shared" si="26"/>
        <v>-1.165386594828284</v>
      </c>
      <c r="BA54" s="126">
        <f t="shared" si="26"/>
        <v>-1.0118262278040704</v>
      </c>
      <c r="BB54" s="126">
        <f t="shared" si="26"/>
        <v>-1.5192602592748903</v>
      </c>
      <c r="BC54" s="126">
        <f t="shared" si="26"/>
        <v>-0.22503558995261733</v>
      </c>
      <c r="BD54" s="126">
        <f t="shared" si="26"/>
        <v>1.5062590383603367</v>
      </c>
      <c r="BE54" s="126">
        <f t="shared" si="26"/>
        <v>-0.91476856287841535</v>
      </c>
      <c r="BF54" s="126">
        <f t="shared" si="26"/>
        <v>-0.54311928001610466</v>
      </c>
      <c r="BG54" s="126">
        <f t="shared" si="26"/>
        <v>-1.1778920682844762</v>
      </c>
      <c r="BH54" s="125" t="s">
        <v>187</v>
      </c>
    </row>
    <row r="55" spans="1:60" x14ac:dyDescent="0.3">
      <c r="A55" s="125" t="s">
        <v>188</v>
      </c>
      <c r="B55" s="126">
        <f t="shared" si="22"/>
        <v>-0.45705886310149285</v>
      </c>
      <c r="C55" s="126">
        <f t="shared" si="22"/>
        <v>-0.332317711939007</v>
      </c>
      <c r="D55" s="126">
        <f t="shared" si="22"/>
        <v>-0.30883047028839716</v>
      </c>
      <c r="E55" s="126">
        <f t="shared" si="22"/>
        <v>2.2268990164677831</v>
      </c>
      <c r="F55" s="126">
        <f t="shared" si="22"/>
        <v>2.0109019220511559</v>
      </c>
      <c r="G55" s="126">
        <f t="shared" si="22"/>
        <v>1.6911093174088498</v>
      </c>
      <c r="H55" s="126">
        <f t="shared" si="22"/>
        <v>1.0567594049332967</v>
      </c>
      <c r="I55" s="126">
        <f t="shared" si="22"/>
        <v>1.3554644381708507</v>
      </c>
      <c r="J55" s="126">
        <f t="shared" si="22"/>
        <v>2.295755203815776</v>
      </c>
      <c r="K55" s="126">
        <f t="shared" si="22"/>
        <v>-0.24350330401920392</v>
      </c>
      <c r="L55" s="126">
        <f t="shared" si="22"/>
        <v>-0.16827997496318042</v>
      </c>
      <c r="M55" s="126">
        <f t="shared" si="22"/>
        <v>1.3224384081870535</v>
      </c>
      <c r="N55" s="126">
        <f t="shared" si="22"/>
        <v>-0.87714678098725796</v>
      </c>
      <c r="O55" s="126">
        <f t="shared" si="22"/>
        <v>0.10041848878332936</v>
      </c>
      <c r="P55" s="126">
        <f t="shared" si="22"/>
        <v>0.17653307408147362</v>
      </c>
      <c r="Q55" s="126">
        <f t="shared" si="22"/>
        <v>0.18906087864169829</v>
      </c>
      <c r="R55" s="126">
        <f t="shared" si="26"/>
        <v>9.2055574798266662E-2</v>
      </c>
      <c r="S55" s="126">
        <f t="shared" si="26"/>
        <v>0.46278600538511333</v>
      </c>
      <c r="T55" s="126">
        <f t="shared" si="26"/>
        <v>0.52872250102475593</v>
      </c>
      <c r="U55" s="126">
        <f t="shared" si="26"/>
        <v>1.4355609658238331</v>
      </c>
      <c r="V55" s="126">
        <f t="shared" si="26"/>
        <v>-0.61314793438767468</v>
      </c>
      <c r="W55" s="126">
        <f t="shared" si="26"/>
        <v>1.1576881319023209</v>
      </c>
      <c r="X55" s="126">
        <f t="shared" si="26"/>
        <v>0.39156521842259934</v>
      </c>
      <c r="Y55" s="126">
        <f t="shared" si="26"/>
        <v>2.5807372645715761E-2</v>
      </c>
      <c r="Z55" s="126">
        <f t="shared" si="26"/>
        <v>5.5718410618658551E-2</v>
      </c>
      <c r="AA55" s="126">
        <f t="shared" si="26"/>
        <v>0.2368531622765388</v>
      </c>
      <c r="AB55" s="126">
        <f t="shared" si="26"/>
        <v>-9.3062338652257937E-2</v>
      </c>
      <c r="AC55" s="126">
        <f t="shared" si="26"/>
        <v>-0.15638527867284799</v>
      </c>
      <c r="AD55" s="126">
        <f t="shared" si="26"/>
        <v>0.5738069160618835</v>
      </c>
      <c r="AE55" s="126">
        <f t="shared" si="26"/>
        <v>0.60450546684401363</v>
      </c>
      <c r="AF55" s="126">
        <f t="shared" si="26"/>
        <v>0.87252007297025802</v>
      </c>
      <c r="AG55" s="126">
        <f t="shared" si="26"/>
        <v>-1.9962984434929023</v>
      </c>
      <c r="AH55" s="126">
        <f t="shared" si="26"/>
        <v>0.62816525875562035</v>
      </c>
      <c r="AI55" s="126">
        <f t="shared" si="26"/>
        <v>-0.48207298845422114</v>
      </c>
      <c r="AJ55" s="126">
        <f t="shared" si="26"/>
        <v>-0.11558024148914543</v>
      </c>
      <c r="AK55" s="126">
        <f t="shared" si="26"/>
        <v>-6.299237021368452E-2</v>
      </c>
      <c r="AL55" s="126">
        <f t="shared" si="26"/>
        <v>-0.77045167737018261</v>
      </c>
      <c r="AM55" s="126">
        <f t="shared" si="26"/>
        <v>-0.93648770228679157</v>
      </c>
      <c r="AN55" s="126">
        <f t="shared" si="26"/>
        <v>-1.1907465627427996</v>
      </c>
      <c r="AO55" s="126">
        <f t="shared" si="26"/>
        <v>1.1481594061729179</v>
      </c>
      <c r="AP55" s="126">
        <f t="shared" si="26"/>
        <v>0.58389566022914263</v>
      </c>
      <c r="AQ55" s="126">
        <f t="shared" si="26"/>
        <v>-0.61167892719298478</v>
      </c>
      <c r="AR55" s="126">
        <f t="shared" si="26"/>
        <v>0.93860586960284542</v>
      </c>
      <c r="AS55" s="126">
        <f t="shared" si="26"/>
        <v>-0.59928690144129548</v>
      </c>
      <c r="AT55" s="126">
        <f t="shared" si="26"/>
        <v>-1.844696991295816</v>
      </c>
      <c r="AU55" s="126">
        <f t="shared" si="26"/>
        <v>0.50137003736274854</v>
      </c>
      <c r="AV55" s="126">
        <f t="shared" si="26"/>
        <v>0.62510171309883256</v>
      </c>
      <c r="AW55" s="126">
        <f t="shared" si="26"/>
        <v>0.80131891795280541</v>
      </c>
      <c r="AX55" s="126">
        <f t="shared" si="26"/>
        <v>0.17842990186396115</v>
      </c>
      <c r="AY55" s="126">
        <f t="shared" si="26"/>
        <v>4.484098227353206E-2</v>
      </c>
      <c r="AZ55" s="126">
        <f t="shared" si="26"/>
        <v>0.90001419094946133</v>
      </c>
      <c r="BA55" s="126">
        <f t="shared" si="26"/>
        <v>-0.48714215909334341</v>
      </c>
      <c r="BB55" s="126">
        <f t="shared" si="26"/>
        <v>-0.96158857094462491</v>
      </c>
      <c r="BC55" s="126">
        <f t="shared" si="26"/>
        <v>0.37365519375199036</v>
      </c>
      <c r="BD55" s="126">
        <f t="shared" si="26"/>
        <v>-1.677992731659887</v>
      </c>
      <c r="BE55" s="126">
        <f t="shared" si="26"/>
        <v>-0.46917741895286996</v>
      </c>
      <c r="BF55" s="126">
        <f t="shared" si="26"/>
        <v>-0.41568310755511961</v>
      </c>
      <c r="BG55" s="126">
        <f t="shared" si="26"/>
        <v>-0.67028348826749473</v>
      </c>
      <c r="BH55" s="125" t="s">
        <v>188</v>
      </c>
    </row>
    <row r="56" spans="1:60" x14ac:dyDescent="0.3">
      <c r="A56" s="125" t="s">
        <v>189</v>
      </c>
      <c r="B56" s="126">
        <f t="shared" si="22"/>
        <v>-0.45705886310149285</v>
      </c>
      <c r="C56" s="126">
        <f t="shared" si="22"/>
        <v>4.3663261531183091</v>
      </c>
      <c r="D56" s="126">
        <f t="shared" si="22"/>
        <v>-0.53361120029929066</v>
      </c>
      <c r="E56" s="126">
        <f t="shared" si="22"/>
        <v>-0.90961996231602571</v>
      </c>
      <c r="F56" s="126">
        <f t="shared" si="22"/>
        <v>-0.58323605665700329</v>
      </c>
      <c r="G56" s="126">
        <f t="shared" si="22"/>
        <v>-1.1971474354617344</v>
      </c>
      <c r="H56" s="126">
        <f t="shared" si="22"/>
        <v>-1.2096632238402907</v>
      </c>
      <c r="I56" s="126">
        <f t="shared" si="22"/>
        <v>-0.62832833518318398</v>
      </c>
      <c r="J56" s="126">
        <f t="shared" si="22"/>
        <v>-0.79185752484852101</v>
      </c>
      <c r="K56" s="126">
        <f t="shared" si="22"/>
        <v>-0.89239762590210325</v>
      </c>
      <c r="L56" s="126">
        <f t="shared" si="22"/>
        <v>0.16914657330979427</v>
      </c>
      <c r="M56" s="126">
        <f t="shared" si="22"/>
        <v>-0.14499958285035297</v>
      </c>
      <c r="N56" s="126">
        <f t="shared" si="22"/>
        <v>-1.9020482336381457</v>
      </c>
      <c r="O56" s="126">
        <f t="shared" si="22"/>
        <v>-0.29877599749114331</v>
      </c>
      <c r="P56" s="126">
        <f t="shared" si="22"/>
        <v>-0.75839537746843788</v>
      </c>
      <c r="Q56" s="126">
        <f t="shared" si="22"/>
        <v>-0.50319280007713507</v>
      </c>
      <c r="R56" s="126">
        <f t="shared" si="26"/>
        <v>-1.6619861097239796</v>
      </c>
      <c r="S56" s="126">
        <f t="shared" si="26"/>
        <v>-1.0061965601747438</v>
      </c>
      <c r="T56" s="126">
        <f t="shared" si="26"/>
        <v>2.1425307394422362</v>
      </c>
      <c r="U56" s="126">
        <f t="shared" si="26"/>
        <v>-2.3265988066800043</v>
      </c>
      <c r="V56" s="126">
        <f t="shared" si="26"/>
        <v>-0.92362956512627736</v>
      </c>
      <c r="W56" s="126">
        <f t="shared" si="26"/>
        <v>-1.0561825965276652</v>
      </c>
      <c r="X56" s="126">
        <f t="shared" si="26"/>
        <v>-2.3740568361055314</v>
      </c>
      <c r="Y56" s="126">
        <f t="shared" si="26"/>
        <v>-0.8319186225102897</v>
      </c>
      <c r="Z56" s="126">
        <f t="shared" si="26"/>
        <v>-0.61539241458914928</v>
      </c>
      <c r="AA56" s="126">
        <f t="shared" si="26"/>
        <v>-0.54896283218862563</v>
      </c>
      <c r="AB56" s="126">
        <f t="shared" si="26"/>
        <v>-1.0209396004643676</v>
      </c>
      <c r="AC56" s="126">
        <f t="shared" si="26"/>
        <v>-0.75641984910106419</v>
      </c>
      <c r="AD56" s="126">
        <f t="shared" si="26"/>
        <v>-0.91403273050561751</v>
      </c>
      <c r="AE56" s="126">
        <f t="shared" si="26"/>
        <v>1.2480509776937372</v>
      </c>
      <c r="AF56" s="126">
        <f t="shared" si="26"/>
        <v>-0.91019829944028796</v>
      </c>
      <c r="AG56" s="126">
        <f t="shared" si="26"/>
        <v>-0.41526430395643471</v>
      </c>
      <c r="AH56" s="126">
        <f t="shared" si="26"/>
        <v>-0.71914053293090618</v>
      </c>
      <c r="AI56" s="126">
        <f t="shared" si="26"/>
        <v>-0.32138199230281417</v>
      </c>
      <c r="AJ56" s="126">
        <f t="shared" si="26"/>
        <v>-0.7890277818992335</v>
      </c>
      <c r="AK56" s="126">
        <f t="shared" si="26"/>
        <v>-0.302064901898493</v>
      </c>
      <c r="AL56" s="126">
        <f t="shared" si="26"/>
        <v>0.32489945997299619</v>
      </c>
      <c r="AM56" s="126">
        <f t="shared" si="26"/>
        <v>-1.5034271446678696E-2</v>
      </c>
      <c r="AN56" s="126">
        <f t="shared" si="26"/>
        <v>-0.35838409078165573</v>
      </c>
      <c r="AO56" s="126">
        <f t="shared" si="26"/>
        <v>-0.84599619810488014</v>
      </c>
      <c r="AP56" s="126">
        <f t="shared" si="26"/>
        <v>-9.9542807235950798E-2</v>
      </c>
      <c r="AQ56" s="126">
        <f t="shared" si="26"/>
        <v>-0.43910882192606554</v>
      </c>
      <c r="AR56" s="126">
        <f t="shared" si="26"/>
        <v>1.9431190210428537</v>
      </c>
      <c r="AS56" s="126">
        <f t="shared" si="26"/>
        <v>-0.39545973753071567</v>
      </c>
      <c r="AT56" s="126">
        <f t="shared" si="26"/>
        <v>0.51471835254198695</v>
      </c>
      <c r="AU56" s="126">
        <f t="shared" si="26"/>
        <v>-1.0277683429642246</v>
      </c>
      <c r="AV56" s="126">
        <f t="shared" si="26"/>
        <v>-0.9743273313429931</v>
      </c>
      <c r="AW56" s="126">
        <f t="shared" si="26"/>
        <v>-0.37353104450816077</v>
      </c>
      <c r="AX56" s="126">
        <f t="shared" si="26"/>
        <v>-0.88925080016532576</v>
      </c>
      <c r="AY56" s="126">
        <f t="shared" si="26"/>
        <v>-0.99422210562515556</v>
      </c>
      <c r="AZ56" s="126">
        <f t="shared" si="26"/>
        <v>-1.165386594828284</v>
      </c>
      <c r="BA56" s="126">
        <f t="shared" si="26"/>
        <v>-0.99315779888247857</v>
      </c>
      <c r="BB56" s="126">
        <f t="shared" si="26"/>
        <v>-0.62798922659965406</v>
      </c>
      <c r="BC56" s="126">
        <f t="shared" si="26"/>
        <v>-0.12944630515944464</v>
      </c>
      <c r="BD56" s="126">
        <f t="shared" si="26"/>
        <v>0.75405212361806517</v>
      </c>
      <c r="BE56" s="126">
        <f t="shared" si="26"/>
        <v>-0.40204585838186613</v>
      </c>
      <c r="BF56" s="126">
        <f t="shared" si="26"/>
        <v>-0.54311928001610466</v>
      </c>
      <c r="BG56" s="126">
        <f t="shared" si="26"/>
        <v>-0.83146512495503522</v>
      </c>
      <c r="BH56" s="125" t="s">
        <v>189</v>
      </c>
    </row>
    <row r="57" spans="1:60" x14ac:dyDescent="0.3">
      <c r="A57" s="125" t="s">
        <v>190</v>
      </c>
      <c r="B57" s="126">
        <f t="shared" si="22"/>
        <v>-0.45705886310149285</v>
      </c>
      <c r="C57" s="126">
        <f t="shared" si="22"/>
        <v>-0.332317711939007</v>
      </c>
      <c r="D57" s="126">
        <f t="shared" si="22"/>
        <v>-0.68915825902764538</v>
      </c>
      <c r="E57" s="126">
        <f t="shared" si="22"/>
        <v>-0.88272420238568883</v>
      </c>
      <c r="F57" s="126">
        <f t="shared" si="22"/>
        <v>-0.34825163374313084</v>
      </c>
      <c r="G57" s="126">
        <f t="shared" si="22"/>
        <v>0.32094461630761129</v>
      </c>
      <c r="H57" s="126">
        <f t="shared" si="22"/>
        <v>-4.3934899228262519E-2</v>
      </c>
      <c r="I57" s="126">
        <f t="shared" si="22"/>
        <v>1.0155360460038361</v>
      </c>
      <c r="J57" s="126">
        <f t="shared" si="22"/>
        <v>-1.1603478059927634</v>
      </c>
      <c r="K57" s="126">
        <f t="shared" si="22"/>
        <v>1.4096322303015156</v>
      </c>
      <c r="L57" s="126">
        <f t="shared" si="22"/>
        <v>-0.75785777687269473</v>
      </c>
      <c r="M57" s="126">
        <f t="shared" si="22"/>
        <v>1.5398366290814844</v>
      </c>
      <c r="N57" s="126">
        <f t="shared" si="22"/>
        <v>1.8199623049361318</v>
      </c>
      <c r="O57" s="126">
        <f t="shared" si="22"/>
        <v>0.10041848878332936</v>
      </c>
      <c r="P57" s="126">
        <f t="shared" si="22"/>
        <v>2.4737858407469706</v>
      </c>
      <c r="Q57" s="126">
        <f t="shared" si="22"/>
        <v>0.72812676851238611</v>
      </c>
      <c r="R57" s="126">
        <f t="shared" si="26"/>
        <v>-0.44222885357702701</v>
      </c>
      <c r="S57" s="126">
        <f t="shared" si="26"/>
        <v>0.2650902585358505</v>
      </c>
      <c r="T57" s="126">
        <f t="shared" si="26"/>
        <v>-1.2868537322520752</v>
      </c>
      <c r="U57" s="126">
        <f t="shared" si="26"/>
        <v>1.2870546590144714</v>
      </c>
      <c r="V57" s="126">
        <f t="shared" si="26"/>
        <v>0.66146086548658911</v>
      </c>
      <c r="W57" s="126">
        <f t="shared" si="26"/>
        <v>2.0432364232743159</v>
      </c>
      <c r="X57" s="126">
        <f t="shared" si="26"/>
        <v>-0.35302533471958969</v>
      </c>
      <c r="Y57" s="126">
        <f t="shared" ref="Y57:BG57" si="27">(Y21-Y$36)/Y$37</f>
        <v>-0.83229870544132745</v>
      </c>
      <c r="Z57" s="126">
        <f t="shared" si="27"/>
        <v>1.9440930240102012</v>
      </c>
      <c r="AA57" s="126">
        <f t="shared" si="27"/>
        <v>-1.1738202455970885</v>
      </c>
      <c r="AB57" s="126">
        <f t="shared" si="27"/>
        <v>-1.0892826176375863</v>
      </c>
      <c r="AC57" s="126">
        <f t="shared" si="27"/>
        <v>-0.89694596049773367</v>
      </c>
      <c r="AD57" s="126">
        <f t="shared" si="27"/>
        <v>-2.8776008396247335</v>
      </c>
      <c r="AE57" s="126">
        <f t="shared" si="27"/>
        <v>0.69317641188333168</v>
      </c>
      <c r="AF57" s="126">
        <f t="shared" si="27"/>
        <v>-1.4920577682131742</v>
      </c>
      <c r="AG57" s="126">
        <f t="shared" si="27"/>
        <v>-0.45324177968395318</v>
      </c>
      <c r="AH57" s="126">
        <f t="shared" si="27"/>
        <v>1.3570925152840714</v>
      </c>
      <c r="AI57" s="126">
        <f t="shared" si="27"/>
        <v>-0.96414597690844195</v>
      </c>
      <c r="AJ57" s="126">
        <f t="shared" si="27"/>
        <v>-1.5333645370893314</v>
      </c>
      <c r="AK57" s="126">
        <f t="shared" si="27"/>
        <v>-0.78848207691557104</v>
      </c>
      <c r="AL57" s="126">
        <f t="shared" si="27"/>
        <v>-1.3504122525270459</v>
      </c>
      <c r="AM57" s="126" t="e">
        <f t="shared" si="27"/>
        <v>#VALUE!</v>
      </c>
      <c r="AN57" s="126">
        <f t="shared" si="27"/>
        <v>-0.66424771701075425</v>
      </c>
      <c r="AO57" s="126">
        <f t="shared" si="27"/>
        <v>-0.90668735408709855</v>
      </c>
      <c r="AP57" s="126">
        <f t="shared" si="27"/>
        <v>-1.7568530266468427</v>
      </c>
      <c r="AQ57" s="126">
        <f t="shared" si="27"/>
        <v>-0.72752381673712596</v>
      </c>
      <c r="AR57" s="126">
        <f t="shared" si="27"/>
        <v>-0.88439947930680007</v>
      </c>
      <c r="AS57" s="126">
        <f t="shared" si="27"/>
        <v>-0.15229007852848772</v>
      </c>
      <c r="AT57" s="126">
        <f t="shared" si="27"/>
        <v>0.94165214498873395</v>
      </c>
      <c r="AU57" s="126">
        <f t="shared" si="27"/>
        <v>-1.0336058141447488</v>
      </c>
      <c r="AV57" s="126">
        <f t="shared" si="27"/>
        <v>-0.69967638613317562</v>
      </c>
      <c r="AW57" s="126">
        <f t="shared" si="27"/>
        <v>0.31851909685116858</v>
      </c>
      <c r="AX57" s="126">
        <f t="shared" si="27"/>
        <v>-1.0103818521378505</v>
      </c>
      <c r="AY57" s="126">
        <f t="shared" si="27"/>
        <v>-0.56997705950348132</v>
      </c>
      <c r="AZ57" s="126">
        <f t="shared" si="27"/>
        <v>-1.165386594828284</v>
      </c>
      <c r="BA57" s="126">
        <f t="shared" si="27"/>
        <v>-0.97494011088635246</v>
      </c>
      <c r="BB57" s="126">
        <f t="shared" si="27"/>
        <v>-0.66514903031619077</v>
      </c>
      <c r="BC57" s="126">
        <f t="shared" si="27"/>
        <v>0.71576421301176618</v>
      </c>
      <c r="BD57" s="126">
        <f t="shared" si="27"/>
        <v>-1.3473495988642803</v>
      </c>
      <c r="BE57" s="126">
        <f t="shared" si="27"/>
        <v>-1.2622010567938404</v>
      </c>
      <c r="BF57" s="126">
        <f t="shared" si="27"/>
        <v>-0.54311928001610466</v>
      </c>
      <c r="BG57" s="126">
        <f t="shared" si="27"/>
        <v>0.35774977579621481</v>
      </c>
      <c r="BH57" s="125" t="s">
        <v>190</v>
      </c>
    </row>
    <row r="58" spans="1:60" x14ac:dyDescent="0.3">
      <c r="A58" s="125" t="s">
        <v>191</v>
      </c>
      <c r="B58" s="126">
        <f t="shared" ref="B58:BG61" si="28">(B22-B$36)/B$37</f>
        <v>-0.45705886310149285</v>
      </c>
      <c r="C58" s="126">
        <f t="shared" si="28"/>
        <v>-0.332317711939007</v>
      </c>
      <c r="D58" s="126">
        <f t="shared" si="28"/>
        <v>0.32455420034871901</v>
      </c>
      <c r="E58" s="126">
        <f t="shared" si="28"/>
        <v>0.5595382126771915</v>
      </c>
      <c r="F58" s="126">
        <f t="shared" si="28"/>
        <v>0.26047829845383025</v>
      </c>
      <c r="G58" s="126">
        <f t="shared" si="28"/>
        <v>0.13972933657039283</v>
      </c>
      <c r="H58" s="126">
        <f t="shared" si="28"/>
        <v>-0.47618875164886965</v>
      </c>
      <c r="I58" s="126">
        <f t="shared" si="28"/>
        <v>-0.12644696566925706</v>
      </c>
      <c r="J58" s="126">
        <f t="shared" si="28"/>
        <v>-0.47350111637994508</v>
      </c>
      <c r="K58" s="126">
        <f t="shared" si="28"/>
        <v>-0.45207647891013586</v>
      </c>
      <c r="L58" s="126">
        <f t="shared" si="28"/>
        <v>1.6931988976374066</v>
      </c>
      <c r="M58" s="126">
        <f t="shared" si="28"/>
        <v>-6.3475250014940823E-2</v>
      </c>
      <c r="N58" s="126">
        <f t="shared" si="28"/>
        <v>-0.49955150895798306</v>
      </c>
      <c r="O58" s="126">
        <f t="shared" si="28"/>
        <v>-0.53024170802003945</v>
      </c>
      <c r="P58" s="126">
        <f t="shared" si="28"/>
        <v>0.65735342059285584</v>
      </c>
      <c r="Q58" s="126">
        <f t="shared" si="28"/>
        <v>-1.8440707239821015</v>
      </c>
      <c r="R58" s="126">
        <f t="shared" si="28"/>
        <v>-1.1309048254036944</v>
      </c>
      <c r="S58" s="126">
        <f t="shared" si="28"/>
        <v>-0.48870111515242265</v>
      </c>
      <c r="T58" s="126">
        <f t="shared" si="28"/>
        <v>0.81170432651801172</v>
      </c>
      <c r="U58" s="126">
        <f t="shared" si="28"/>
        <v>-0.42901821967148995</v>
      </c>
      <c r="V58" s="126">
        <f t="shared" si="28"/>
        <v>0.26927354244835439</v>
      </c>
      <c r="W58" s="126">
        <f t="shared" si="28"/>
        <v>7.0878865218509515E-2</v>
      </c>
      <c r="X58" s="126">
        <f t="shared" si="28"/>
        <v>0.56884868345645412</v>
      </c>
      <c r="Y58" s="126">
        <f t="shared" si="28"/>
        <v>1.4041227696065701</v>
      </c>
      <c r="Z58" s="126">
        <f t="shared" si="28"/>
        <v>0.94886020040881125</v>
      </c>
      <c r="AA58" s="126">
        <f t="shared" si="28"/>
        <v>-0.28853234158494756</v>
      </c>
      <c r="AB58" s="126">
        <f t="shared" si="28"/>
        <v>0.77341344782137489</v>
      </c>
      <c r="AC58" s="126">
        <f t="shared" si="28"/>
        <v>-0.31185710799853128</v>
      </c>
      <c r="AD58" s="126">
        <f t="shared" si="28"/>
        <v>-0.44633591843308279</v>
      </c>
      <c r="AE58" s="126">
        <f t="shared" si="28"/>
        <v>-0.12428747676845982</v>
      </c>
      <c r="AF58" s="126">
        <f t="shared" si="28"/>
        <v>-0.22929892108903774</v>
      </c>
      <c r="AG58" s="126">
        <f t="shared" si="28"/>
        <v>9.0058982639750818E-2</v>
      </c>
      <c r="AH58" s="126">
        <f t="shared" si="28"/>
        <v>-1.3417891869748071</v>
      </c>
      <c r="AI58" s="126">
        <f t="shared" si="28"/>
        <v>-0.96414597690844195</v>
      </c>
      <c r="AJ58" s="126">
        <f t="shared" si="28"/>
        <v>0.71736803217596412</v>
      </c>
      <c r="AK58" s="126">
        <f t="shared" si="28"/>
        <v>0.37023259018842319</v>
      </c>
      <c r="AL58" s="126">
        <f t="shared" si="28"/>
        <v>-0.71263809161976222</v>
      </c>
      <c r="AM58" s="126">
        <f t="shared" si="28"/>
        <v>0.61712708608556632</v>
      </c>
      <c r="AN58" s="126">
        <f t="shared" si="28"/>
        <v>0.44930299107554544</v>
      </c>
      <c r="AO58" s="126">
        <f t="shared" si="28"/>
        <v>-0.28524710648013935</v>
      </c>
      <c r="AP58" s="126">
        <f t="shared" si="28"/>
        <v>-0.83543841310675637</v>
      </c>
      <c r="AQ58" s="126">
        <f t="shared" si="28"/>
        <v>0.46603834671805544</v>
      </c>
      <c r="AR58" s="126">
        <f t="shared" si="28"/>
        <v>0.25812921862735511</v>
      </c>
      <c r="AS58" s="126">
        <f t="shared" si="28"/>
        <v>-1.3349708457901051</v>
      </c>
      <c r="AT58" s="126">
        <f t="shared" si="28"/>
        <v>0.85885286402936534</v>
      </c>
      <c r="AU58" s="126">
        <f t="shared" si="28"/>
        <v>-0.62408329582346156</v>
      </c>
      <c r="AV58" s="126">
        <f t="shared" si="28"/>
        <v>-0.339826349253255</v>
      </c>
      <c r="AW58" s="126">
        <f t="shared" si="28"/>
        <v>-0.79040799103909609</v>
      </c>
      <c r="AX58" s="126">
        <f t="shared" si="28"/>
        <v>0.40662251741409311</v>
      </c>
      <c r="AY58" s="126">
        <f t="shared" si="28"/>
        <v>-0.5039992359898291</v>
      </c>
      <c r="AZ58" s="126">
        <f t="shared" si="28"/>
        <v>0.31172629296301052</v>
      </c>
      <c r="BA58" s="126">
        <f t="shared" si="28"/>
        <v>-0.40260608921497998</v>
      </c>
      <c r="BB58" s="126">
        <f t="shared" si="28"/>
        <v>3.6870657901453607E-2</v>
      </c>
      <c r="BC58" s="126">
        <f t="shared" si="28"/>
        <v>0.23781778904590287</v>
      </c>
      <c r="BD58" s="126">
        <f t="shared" si="28"/>
        <v>0.11684595657062358</v>
      </c>
      <c r="BE58" s="126">
        <f t="shared" si="28"/>
        <v>0.20263251089259202</v>
      </c>
      <c r="BF58" s="126">
        <f t="shared" si="28"/>
        <v>-0.54311928001610466</v>
      </c>
      <c r="BG58" s="126">
        <f t="shared" si="28"/>
        <v>0.73921059155920932</v>
      </c>
      <c r="BH58" s="125" t="s">
        <v>191</v>
      </c>
    </row>
    <row r="59" spans="1:60" x14ac:dyDescent="0.3">
      <c r="A59" s="125" t="s">
        <v>192</v>
      </c>
      <c r="B59" s="126">
        <f t="shared" si="28"/>
        <v>-0.45705886310149285</v>
      </c>
      <c r="C59" s="126">
        <f t="shared" si="28"/>
        <v>-0.332317711939007</v>
      </c>
      <c r="D59" s="126">
        <f t="shared" si="28"/>
        <v>-0.41986367534236518</v>
      </c>
      <c r="E59" s="126">
        <f t="shared" si="28"/>
        <v>-1.0373456744140706</v>
      </c>
      <c r="F59" s="126">
        <f t="shared" si="28"/>
        <v>1.9698126086540282</v>
      </c>
      <c r="G59" s="126">
        <f t="shared" si="28"/>
        <v>-2.5880298349192601</v>
      </c>
      <c r="H59" s="126">
        <f t="shared" si="28"/>
        <v>0.432611916162633</v>
      </c>
      <c r="I59" s="126">
        <f t="shared" si="28"/>
        <v>-0.65025389766994446</v>
      </c>
      <c r="J59" s="126">
        <f t="shared" si="28"/>
        <v>-0.25393419164984965</v>
      </c>
      <c r="K59" s="126">
        <f t="shared" si="28"/>
        <v>-5.0379993935007701E-2</v>
      </c>
      <c r="L59" s="126">
        <f t="shared" si="28"/>
        <v>-0.55632508347406295</v>
      </c>
      <c r="M59" s="126">
        <f t="shared" si="28"/>
        <v>-2.4005061246300703</v>
      </c>
      <c r="N59" s="126">
        <f t="shared" si="28"/>
        <v>-1.6593084159050411</v>
      </c>
      <c r="O59" s="126">
        <f t="shared" si="28"/>
        <v>-1.6464767106068534</v>
      </c>
      <c r="P59" s="126">
        <f t="shared" si="28"/>
        <v>-0.27757503095705455</v>
      </c>
      <c r="Q59" s="126">
        <f t="shared" si="28"/>
        <v>0.18906087864169829</v>
      </c>
      <c r="R59" s="126">
        <f t="shared" si="28"/>
        <v>-0.97587265314131877</v>
      </c>
      <c r="S59" s="126">
        <f t="shared" si="28"/>
        <v>1.3015533973572266</v>
      </c>
      <c r="T59" s="126">
        <f t="shared" si="28"/>
        <v>0.35788457786525041</v>
      </c>
      <c r="U59" s="126">
        <f t="shared" si="28"/>
        <v>0.95704064388255539</v>
      </c>
      <c r="V59" s="126">
        <f t="shared" si="28"/>
        <v>0.48170834242739824</v>
      </c>
      <c r="W59" s="126">
        <f t="shared" si="28"/>
        <v>1.3186969121517744</v>
      </c>
      <c r="X59" s="126">
        <f t="shared" si="28"/>
        <v>1.6502778201629666</v>
      </c>
      <c r="Y59" s="126">
        <f t="shared" si="28"/>
        <v>-1.4676887274418282</v>
      </c>
      <c r="Z59" s="126">
        <f t="shared" si="28"/>
        <v>0.75989802202726087</v>
      </c>
      <c r="AA59" s="126">
        <f t="shared" si="28"/>
        <v>-1.4570367150200454</v>
      </c>
      <c r="AB59" s="126">
        <f t="shared" si="28"/>
        <v>-1.041202817656294</v>
      </c>
      <c r="AC59" s="126">
        <f t="shared" si="28"/>
        <v>-1.046814960457823</v>
      </c>
      <c r="AD59" s="126">
        <f t="shared" si="28"/>
        <v>-0.14969359406962146</v>
      </c>
      <c r="AE59" s="126">
        <f t="shared" si="28"/>
        <v>1.1964538767973008</v>
      </c>
      <c r="AF59" s="126">
        <f t="shared" si="28"/>
        <v>-0.29119886457551508</v>
      </c>
      <c r="AG59" s="126">
        <f t="shared" si="28"/>
        <v>1.0280189263922523</v>
      </c>
      <c r="AH59" s="126">
        <f t="shared" si="28"/>
        <v>-0.59834713001865403</v>
      </c>
      <c r="AI59" s="126">
        <f t="shared" si="28"/>
        <v>-0.32138199230281417</v>
      </c>
      <c r="AJ59" s="126">
        <f t="shared" si="28"/>
        <v>-1.4801976260043244</v>
      </c>
      <c r="AK59" s="126">
        <f t="shared" si="28"/>
        <v>-4.4584786820030979</v>
      </c>
      <c r="AL59" s="126">
        <f t="shared" si="28"/>
        <v>1.2352142505965775</v>
      </c>
      <c r="AM59" s="126">
        <f t="shared" si="28"/>
        <v>-0.75844386972699729</v>
      </c>
      <c r="AN59" s="126">
        <f t="shared" si="28"/>
        <v>-2.3935255733452672</v>
      </c>
      <c r="AO59" s="126">
        <f t="shared" si="28"/>
        <v>-0.82758303578054671</v>
      </c>
      <c r="AP59" s="126">
        <f t="shared" si="28"/>
        <v>-1.7433739348106363</v>
      </c>
      <c r="AQ59" s="126">
        <f t="shared" si="28"/>
        <v>-0.33710143800274284</v>
      </c>
      <c r="AR59" s="126">
        <f t="shared" si="28"/>
        <v>-2.5771901604371856</v>
      </c>
      <c r="AS59" s="126">
        <f t="shared" si="28"/>
        <v>-0.23344243956832042</v>
      </c>
      <c r="AT59" s="126">
        <f t="shared" si="28"/>
        <v>-0.54333495917386587</v>
      </c>
      <c r="AU59" s="126">
        <f t="shared" si="28"/>
        <v>-0.51257544851521919</v>
      </c>
      <c r="AV59" s="126">
        <f t="shared" si="28"/>
        <v>-0.25165820029789998</v>
      </c>
      <c r="AW59" s="126">
        <f t="shared" si="28"/>
        <v>1.7157796793351074</v>
      </c>
      <c r="AX59" s="126">
        <f t="shared" si="28"/>
        <v>-0.39914459050027734</v>
      </c>
      <c r="AY59" s="126">
        <f t="shared" si="28"/>
        <v>-0.77376871559226001</v>
      </c>
      <c r="AZ59" s="126">
        <f t="shared" si="28"/>
        <v>0.10894460141016486</v>
      </c>
      <c r="BA59" s="126">
        <f t="shared" si="28"/>
        <v>-0.98228274009142569</v>
      </c>
      <c r="BB59" s="126">
        <f t="shared" si="28"/>
        <v>-0.26097424587157808</v>
      </c>
      <c r="BC59" s="126">
        <f t="shared" si="28"/>
        <v>0.61514391322947903</v>
      </c>
      <c r="BD59" s="126">
        <f t="shared" si="28"/>
        <v>0.67317022061807252</v>
      </c>
      <c r="BE59" s="126">
        <f t="shared" si="28"/>
        <v>-5.8605548872896152E-2</v>
      </c>
      <c r="BF59" s="126">
        <f t="shared" si="28"/>
        <v>-0.54311928001610466</v>
      </c>
      <c r="BG59" s="126">
        <f t="shared" si="28"/>
        <v>-0.37018580457991374</v>
      </c>
      <c r="BH59" s="125" t="s">
        <v>192</v>
      </c>
    </row>
    <row r="60" spans="1:60" x14ac:dyDescent="0.3">
      <c r="A60" s="125" t="s">
        <v>193</v>
      </c>
      <c r="B60" s="126">
        <f t="shared" si="28"/>
        <v>-0.45705886310149285</v>
      </c>
      <c r="C60" s="126">
        <f t="shared" si="28"/>
        <v>-0.332317711939007</v>
      </c>
      <c r="D60" s="126">
        <f t="shared" si="28"/>
        <v>-0.68709940716401463</v>
      </c>
      <c r="E60" s="126">
        <f t="shared" si="28"/>
        <v>-0.93734199377048089</v>
      </c>
      <c r="F60" s="126">
        <f t="shared" si="28"/>
        <v>-1.9252295124370159E-2</v>
      </c>
      <c r="G60" s="126">
        <f t="shared" si="28"/>
        <v>-0.29978182850542656</v>
      </c>
      <c r="H60" s="126">
        <f t="shared" si="28"/>
        <v>-0.92621484841391788</v>
      </c>
      <c r="I60" s="126">
        <f t="shared" si="28"/>
        <v>-0.28990293598461669</v>
      </c>
      <c r="J60" s="126">
        <f t="shared" si="28"/>
        <v>-1.047311929341491</v>
      </c>
      <c r="K60" s="126">
        <f t="shared" si="28"/>
        <v>-0.54477566775054997</v>
      </c>
      <c r="L60" s="126">
        <f t="shared" si="28"/>
        <v>0.75668670321190024</v>
      </c>
      <c r="M60" s="126">
        <f t="shared" si="28"/>
        <v>0.80611763356277988</v>
      </c>
      <c r="N60" s="126">
        <f t="shared" si="28"/>
        <v>-0.14892732778794265</v>
      </c>
      <c r="O60" s="126">
        <f t="shared" si="28"/>
        <v>0.45013298621285719</v>
      </c>
      <c r="P60" s="126">
        <f t="shared" si="28"/>
        <v>0.73749014501142029</v>
      </c>
      <c r="Q60" s="126">
        <f t="shared" si="28"/>
        <v>2.0069539425041802</v>
      </c>
      <c r="R60" s="126">
        <f t="shared" si="28"/>
        <v>-0.97587265314131877</v>
      </c>
      <c r="S60" s="126">
        <f t="shared" si="28"/>
        <v>-0.28822990672035337</v>
      </c>
      <c r="T60" s="126">
        <f t="shared" si="28"/>
        <v>8.540363711165376E-2</v>
      </c>
      <c r="U60" s="126">
        <f t="shared" si="28"/>
        <v>0.23100981059234113</v>
      </c>
      <c r="V60" s="126">
        <f t="shared" si="28"/>
        <v>0.79218997316600093</v>
      </c>
      <c r="W60" s="126">
        <f t="shared" si="28"/>
        <v>0.19163545040559976</v>
      </c>
      <c r="X60" s="126">
        <f t="shared" si="28"/>
        <v>0.53339199044968311</v>
      </c>
      <c r="Y60" s="126">
        <f t="shared" si="28"/>
        <v>-1.0561990003340482</v>
      </c>
      <c r="Z60" s="126">
        <f t="shared" si="28"/>
        <v>0.78713013029574086</v>
      </c>
      <c r="AA60" s="126">
        <f t="shared" si="28"/>
        <v>-1.0395796174737049</v>
      </c>
      <c r="AB60" s="126">
        <f t="shared" si="28"/>
        <v>-0.9556350973639286</v>
      </c>
      <c r="AC60" s="126">
        <f t="shared" si="28"/>
        <v>-1.0150453121759739</v>
      </c>
      <c r="AD60" s="126">
        <f t="shared" si="28"/>
        <v>-3.2649243264149974E-2</v>
      </c>
      <c r="AE60" s="126">
        <f t="shared" si="28"/>
        <v>1.0674112885485523</v>
      </c>
      <c r="AF60" s="126">
        <f t="shared" si="28"/>
        <v>-1.5787176890942423</v>
      </c>
      <c r="AG60" s="126">
        <f t="shared" si="28"/>
        <v>1.0350613506545567</v>
      </c>
      <c r="AH60" s="126">
        <f t="shared" si="28"/>
        <v>-1.9737799072628011</v>
      </c>
      <c r="AI60" s="126">
        <f t="shared" si="28"/>
        <v>-5.356366538380266E-2</v>
      </c>
      <c r="AJ60" s="126">
        <f t="shared" si="28"/>
        <v>-0.32824788582917303</v>
      </c>
      <c r="AK60" s="126">
        <f t="shared" si="28"/>
        <v>0.1687139202934472</v>
      </c>
      <c r="AL60" s="126">
        <f t="shared" si="28"/>
        <v>-0.92397633203549212</v>
      </c>
      <c r="AM60" s="126">
        <f t="shared" si="28"/>
        <v>-0.45090897543160896</v>
      </c>
      <c r="AN60" s="126">
        <f t="shared" si="28"/>
        <v>-0.10195756651959985</v>
      </c>
      <c r="AO60" s="126">
        <f t="shared" si="28"/>
        <v>-0.86287813011365389</v>
      </c>
      <c r="AP60" s="126">
        <f t="shared" si="28"/>
        <v>-0.77504211822692048</v>
      </c>
      <c r="AQ60" s="126">
        <f t="shared" si="28"/>
        <v>-0.70150279558727657</v>
      </c>
      <c r="AR60" s="126">
        <f t="shared" si="28"/>
        <v>0.93860586960284542</v>
      </c>
      <c r="AS60" s="126">
        <f t="shared" si="28"/>
        <v>-1.0653668083967875</v>
      </c>
      <c r="AT60" s="126">
        <f t="shared" si="28"/>
        <v>-0.92736912416702644</v>
      </c>
      <c r="AU60" s="126">
        <f t="shared" si="28"/>
        <v>0.15925001281865692</v>
      </c>
      <c r="AV60" s="126">
        <f t="shared" si="28"/>
        <v>-0.40048253278511586</v>
      </c>
      <c r="AW60" s="126">
        <f t="shared" si="28"/>
        <v>0.23028597000063825</v>
      </c>
      <c r="AX60" s="126">
        <f t="shared" si="28"/>
        <v>-1.0103818521378505</v>
      </c>
      <c r="AY60" s="126">
        <f t="shared" si="28"/>
        <v>-0.84888936492201095</v>
      </c>
      <c r="AZ60" s="126">
        <f t="shared" si="28"/>
        <v>-0.15318264915191337</v>
      </c>
      <c r="BA60" s="126">
        <f t="shared" si="28"/>
        <v>-0.40030347749026018</v>
      </c>
      <c r="BB60" s="126">
        <f t="shared" si="28"/>
        <v>-0.54168424441728513</v>
      </c>
      <c r="BC60" s="126">
        <f t="shared" si="28"/>
        <v>0.75098131793556655</v>
      </c>
      <c r="BD60" s="126">
        <f t="shared" si="28"/>
        <v>1.8754936816905223</v>
      </c>
      <c r="BE60" s="126">
        <f t="shared" si="28"/>
        <v>-0.71810605250544124</v>
      </c>
      <c r="BF60" s="126">
        <f t="shared" si="28"/>
        <v>-0.36748216437732956</v>
      </c>
      <c r="BG60" s="126">
        <f t="shared" si="28"/>
        <v>3.3751014518830363E-2</v>
      </c>
      <c r="BH60" s="125" t="s">
        <v>193</v>
      </c>
    </row>
    <row r="61" spans="1:60" x14ac:dyDescent="0.3">
      <c r="A61" s="125" t="s">
        <v>194</v>
      </c>
      <c r="B61" s="126">
        <f t="shared" si="28"/>
        <v>-0.45705886310149285</v>
      </c>
      <c r="C61" s="126">
        <f t="shared" si="28"/>
        <v>-0.332317711939007</v>
      </c>
      <c r="D61" s="126">
        <f t="shared" si="28"/>
        <v>-0.35502570261921251</v>
      </c>
      <c r="E61" s="126">
        <f t="shared" si="28"/>
        <v>-0.21686610586598942</v>
      </c>
      <c r="F61" s="126">
        <f t="shared" si="28"/>
        <v>-0.26764028272254292</v>
      </c>
      <c r="G61" s="126">
        <f t="shared" si="28"/>
        <v>-0.27553119760099765</v>
      </c>
      <c r="H61" s="126">
        <f t="shared" si="28"/>
        <v>-0.65467836938361823</v>
      </c>
      <c r="I61" s="126">
        <f t="shared" si="28"/>
        <v>0.59280559984573056</v>
      </c>
      <c r="J61" s="126">
        <f t="shared" si="28"/>
        <v>-0.4582293093862817</v>
      </c>
      <c r="K61" s="126">
        <f t="shared" si="28"/>
        <v>-0.76879870744821766</v>
      </c>
      <c r="L61" s="126">
        <f t="shared" si="28"/>
        <v>0.11228785106120426</v>
      </c>
      <c r="M61" s="126">
        <f t="shared" si="28"/>
        <v>0.88764196639819204</v>
      </c>
      <c r="N61" s="126">
        <f t="shared" si="28"/>
        <v>-1.1468576895795972</v>
      </c>
      <c r="O61" s="126">
        <f t="shared" si="28"/>
        <v>0.58683193844550263</v>
      </c>
      <c r="P61" s="126">
        <f t="shared" si="28"/>
        <v>-0.41113623832132706</v>
      </c>
      <c r="Q61" s="126">
        <f t="shared" si="28"/>
        <v>-0.86483232691484424</v>
      </c>
      <c r="R61" s="126">
        <f t="shared" si="28"/>
        <v>-0.34933767598180204</v>
      </c>
      <c r="S61" s="126">
        <f t="shared" si="28"/>
        <v>0.24658198819975488</v>
      </c>
      <c r="T61" s="126">
        <f t="shared" si="28"/>
        <v>5.1232090561312497E-2</v>
      </c>
      <c r="U61" s="126">
        <f t="shared" si="28"/>
        <v>1.3200560605276621</v>
      </c>
      <c r="V61" s="126">
        <f t="shared" si="28"/>
        <v>-0.51510110362811579</v>
      </c>
      <c r="W61" s="126">
        <f t="shared" si="28"/>
        <v>-0.37189528046748715</v>
      </c>
      <c r="X61" s="126">
        <f t="shared" si="28"/>
        <v>0.95887230653093447</v>
      </c>
      <c r="Y61" s="126">
        <f t="shared" si="28"/>
        <v>0.61774973982073056</v>
      </c>
      <c r="Z61" s="126">
        <f t="shared" si="28"/>
        <v>-5.1303324687752019E-2</v>
      </c>
      <c r="AA61" s="126">
        <f t="shared" si="28"/>
        <v>2.1263749303142987</v>
      </c>
      <c r="AB61" s="126">
        <f t="shared" si="28"/>
        <v>0.38038785454210455</v>
      </c>
      <c r="AC61" s="126">
        <f t="shared" si="28"/>
        <v>4.6113333031307172E-3</v>
      </c>
      <c r="AD61" s="126">
        <f t="shared" si="28"/>
        <v>-0.87271676472162507</v>
      </c>
      <c r="AE61" s="126">
        <f t="shared" si="28"/>
        <v>-0.83784363761541891</v>
      </c>
      <c r="AF61" s="126">
        <f t="shared" si="28"/>
        <v>0.11734076243523506</v>
      </c>
      <c r="AG61" s="126">
        <f t="shared" si="28"/>
        <v>0.16008807196160429</v>
      </c>
      <c r="AH61" s="126">
        <f t="shared" si="28"/>
        <v>1.7310707443936062</v>
      </c>
      <c r="AI61" s="126">
        <f t="shared" si="28"/>
        <v>-0.21425466153520945</v>
      </c>
      <c r="AJ61" s="126">
        <f t="shared" si="28"/>
        <v>1.5680386095360757</v>
      </c>
      <c r="AK61" s="126">
        <f t="shared" si="28"/>
        <v>0.46340322921968835</v>
      </c>
      <c r="AL61" s="126">
        <f t="shared" si="28"/>
        <v>1.0911003302424838</v>
      </c>
      <c r="AM61" s="126">
        <f t="shared" si="28"/>
        <v>0.57746269442630527</v>
      </c>
      <c r="AN61" s="126">
        <f t="shared" si="28"/>
        <v>1.0420964046830439</v>
      </c>
      <c r="AO61" s="126">
        <f t="shared" si="28"/>
        <v>0.30369832703581212</v>
      </c>
      <c r="AP61" s="126">
        <f t="shared" si="28"/>
        <v>0.87531762925387946</v>
      </c>
      <c r="AQ61" s="126">
        <f t="shared" si="28"/>
        <v>-0.53285445324085257</v>
      </c>
      <c r="AR61" s="126">
        <f t="shared" si="28"/>
        <v>0.42907021307530446</v>
      </c>
      <c r="AS61" s="126">
        <f t="shared" si="28"/>
        <v>-0.78915077647732146</v>
      </c>
      <c r="AT61" s="126">
        <f t="shared" si="28"/>
        <v>-1.1076300587556536</v>
      </c>
      <c r="AU61" s="126">
        <f t="shared" si="28"/>
        <v>-0.60735379201585848</v>
      </c>
      <c r="AV61" s="126">
        <f t="shared" si="28"/>
        <v>-0.13687045011687446</v>
      </c>
      <c r="AW61" s="126">
        <f t="shared" si="28"/>
        <v>-1.1524523113023537</v>
      </c>
      <c r="AX61" s="126">
        <f t="shared" si="28"/>
        <v>2.4671100812528617</v>
      </c>
      <c r="AY61" s="126">
        <f t="shared" si="28"/>
        <v>0.41931794221043656</v>
      </c>
      <c r="AZ61" s="126">
        <f t="shared" si="28"/>
        <v>2.8282491833488654</v>
      </c>
      <c r="BA61" s="126">
        <f t="shared" si="28"/>
        <v>0.37335895552107889</v>
      </c>
      <c r="BB61" s="126">
        <f t="shared" si="28"/>
        <v>1.1270316165653498</v>
      </c>
      <c r="BC61" s="126">
        <f t="shared" si="28"/>
        <v>-3.3654847980484375</v>
      </c>
      <c r="BD61" s="126">
        <f t="shared" si="28"/>
        <v>-0.28970992974844911</v>
      </c>
      <c r="BE61" s="126">
        <f t="shared" si="28"/>
        <v>-0.58487634778610986</v>
      </c>
      <c r="BF61" s="126">
        <f t="shared" si="28"/>
        <v>-0.38131425115802109</v>
      </c>
      <c r="BG61" s="126">
        <f t="shared" si="28"/>
        <v>0.22944527164766976</v>
      </c>
      <c r="BH61" s="125" t="s">
        <v>194</v>
      </c>
    </row>
    <row r="62" spans="1:60" x14ac:dyDescent="0.3">
      <c r="A62" s="125" t="s">
        <v>195</v>
      </c>
      <c r="B62" s="126">
        <f t="shared" ref="B62:BG63" si="29">(B26-B$36)/B$37</f>
        <v>-0.45705886310149285</v>
      </c>
      <c r="C62" s="126">
        <f t="shared" si="29"/>
        <v>-0.332317711939007</v>
      </c>
      <c r="D62" s="126">
        <f t="shared" si="29"/>
        <v>-0.5335287198977624</v>
      </c>
      <c r="E62" s="126">
        <f t="shared" si="29"/>
        <v>-1.2481567629906503</v>
      </c>
      <c r="F62" s="126">
        <f t="shared" si="29"/>
        <v>-0.88210407666489488</v>
      </c>
      <c r="G62" s="126">
        <f t="shared" si="29"/>
        <v>-0.97144571010527747</v>
      </c>
      <c r="H62" s="126">
        <f t="shared" si="29"/>
        <v>-0.63724595079620849</v>
      </c>
      <c r="I62" s="126">
        <f t="shared" si="29"/>
        <v>-0.18671576523284061</v>
      </c>
      <c r="J62" s="126">
        <f t="shared" si="29"/>
        <v>-1.2010283413358949</v>
      </c>
      <c r="K62" s="126">
        <f t="shared" si="29"/>
        <v>0.49036527430074173</v>
      </c>
      <c r="L62" s="126">
        <f t="shared" si="29"/>
        <v>-2.2899090534058839</v>
      </c>
      <c r="M62" s="126">
        <f t="shared" si="29"/>
        <v>-3.6300472403137586E-2</v>
      </c>
      <c r="N62" s="126">
        <f t="shared" si="29"/>
        <v>2.0357310318100033</v>
      </c>
      <c r="O62" s="126">
        <f t="shared" si="29"/>
        <v>1.4984378346227125</v>
      </c>
      <c r="P62" s="126">
        <f t="shared" si="29"/>
        <v>6.9684108190055091E-2</v>
      </c>
      <c r="Q62" s="126">
        <f t="shared" si="29"/>
        <v>0.18906087864169829</v>
      </c>
      <c r="R62" s="126">
        <f t="shared" si="29"/>
        <v>0.62569937436255851</v>
      </c>
      <c r="S62" s="126">
        <f t="shared" si="29"/>
        <v>1.4909072400265158</v>
      </c>
      <c r="T62" s="126">
        <f t="shared" si="29"/>
        <v>-0.44083817976361106</v>
      </c>
      <c r="U62" s="126">
        <f t="shared" si="29"/>
        <v>-1.7325735794425565</v>
      </c>
      <c r="V62" s="126">
        <f t="shared" si="29"/>
        <v>-1.9694624265615712</v>
      </c>
      <c r="W62" s="126">
        <f t="shared" si="29"/>
        <v>-1.9417308878996595</v>
      </c>
      <c r="X62" s="126">
        <f t="shared" si="29"/>
        <v>-2.1258599850581352</v>
      </c>
      <c r="Y62" s="126">
        <f t="shared" si="29"/>
        <v>-1.679903113402655</v>
      </c>
      <c r="Z62" s="126">
        <f t="shared" si="29"/>
        <v>1.5306958805966802</v>
      </c>
      <c r="AA62" s="126">
        <f t="shared" si="29"/>
        <v>-1.3975141409985827</v>
      </c>
      <c r="AB62" s="126">
        <f t="shared" si="29"/>
        <v>-1.1037354823021781</v>
      </c>
      <c r="AC62" s="126">
        <f t="shared" si="29"/>
        <v>-1.0692125849156169</v>
      </c>
      <c r="AD62" s="126">
        <f t="shared" si="29"/>
        <v>-0.47996230813910995</v>
      </c>
      <c r="AE62" s="126">
        <f t="shared" si="29"/>
        <v>1.6884153650795684</v>
      </c>
      <c r="AF62" s="126">
        <f t="shared" si="29"/>
        <v>-1.6901375873699014</v>
      </c>
      <c r="AG62" s="126">
        <f t="shared" si="29"/>
        <v>-6.4976712492292005E-2</v>
      </c>
      <c r="AH62" s="126">
        <f t="shared" si="29"/>
        <v>-4.9402190823977885E-2</v>
      </c>
      <c r="AI62" s="126">
        <f t="shared" si="29"/>
        <v>-0.53563665383802328</v>
      </c>
      <c r="AJ62" s="126">
        <f t="shared" si="29"/>
        <v>-1.2143630705792896</v>
      </c>
      <c r="AK62" s="126">
        <f t="shared" si="29"/>
        <v>0.31448685265967019</v>
      </c>
      <c r="AL62" s="126">
        <f t="shared" si="29"/>
        <v>1.1725011637044056</v>
      </c>
      <c r="AM62" s="126">
        <f t="shared" si="29"/>
        <v>-0.17025846696454705</v>
      </c>
      <c r="AN62" s="126">
        <f t="shared" si="29"/>
        <v>-0.32066888188148995</v>
      </c>
      <c r="AO62" s="126">
        <f t="shared" si="29"/>
        <v>-0.937364940953055</v>
      </c>
      <c r="AP62" s="126">
        <f t="shared" si="29"/>
        <v>-2.2267474589549106</v>
      </c>
      <c r="AQ62" s="126">
        <f t="shared" si="29"/>
        <v>3.7319261931918981</v>
      </c>
      <c r="AR62" s="126">
        <f t="shared" si="29"/>
        <v>-1.4052581504238419</v>
      </c>
      <c r="AS62" s="126">
        <f t="shared" si="29"/>
        <v>-3.2741596876527428E-4</v>
      </c>
      <c r="AT62" s="126">
        <f t="shared" si="29"/>
        <v>-0.77484064105357364</v>
      </c>
      <c r="AU62" s="126">
        <f t="shared" si="29"/>
        <v>-0.53154298822659152</v>
      </c>
      <c r="AV62" s="126">
        <f t="shared" si="29"/>
        <v>-0.32536554110910959</v>
      </c>
      <c r="AW62" s="126">
        <f t="shared" si="29"/>
        <v>-0.45263343990133714</v>
      </c>
      <c r="AX62" s="126">
        <f t="shared" si="29"/>
        <v>-1.0103818521378505</v>
      </c>
      <c r="AY62" s="126">
        <f t="shared" si="29"/>
        <v>-1.1389676284001431</v>
      </c>
      <c r="AZ62" s="126">
        <f t="shared" si="29"/>
        <v>-0.71229202956699145</v>
      </c>
      <c r="BA62" s="126">
        <f t="shared" si="29"/>
        <v>-0.95681177727444577</v>
      </c>
      <c r="BB62" s="126">
        <f t="shared" si="29"/>
        <v>-1.5669848106918409</v>
      </c>
      <c r="BC62" s="126">
        <f t="shared" si="29"/>
        <v>-0.10932224520298728</v>
      </c>
      <c r="BD62" s="126">
        <f t="shared" si="29"/>
        <v>0.52124018975553177</v>
      </c>
      <c r="BE62" s="126">
        <f t="shared" si="29"/>
        <v>-1.5250892615426683</v>
      </c>
      <c r="BF62" s="126">
        <f t="shared" si="29"/>
        <v>-0.54311928001610466</v>
      </c>
      <c r="BG62" s="126">
        <f t="shared" si="29"/>
        <v>-0.98350333220045805</v>
      </c>
      <c r="BH62" s="125" t="s">
        <v>195</v>
      </c>
    </row>
    <row r="63" spans="1:60" x14ac:dyDescent="0.3">
      <c r="A63" s="125" t="s">
        <v>196</v>
      </c>
      <c r="B63" s="126">
        <f t="shared" si="29"/>
        <v>-0.45705886310149285</v>
      </c>
      <c r="C63" s="126">
        <f t="shared" si="29"/>
        <v>-0.332317711939007</v>
      </c>
      <c r="D63" s="126">
        <f t="shared" si="29"/>
        <v>-7.7292967229217163E-2</v>
      </c>
      <c r="E63" s="126">
        <f t="shared" si="29"/>
        <v>1.2276472226463768</v>
      </c>
      <c r="F63" s="126">
        <f t="shared" si="29"/>
        <v>1.2419713440454134</v>
      </c>
      <c r="G63" s="126">
        <f t="shared" si="29"/>
        <v>0.81011905694357322</v>
      </c>
      <c r="H63" s="126">
        <f t="shared" si="29"/>
        <v>1.0036086817441405</v>
      </c>
      <c r="I63" s="126">
        <f t="shared" si="29"/>
        <v>0.44054615358684868</v>
      </c>
      <c r="J63" s="126">
        <f t="shared" si="29"/>
        <v>1.3753842841526032</v>
      </c>
      <c r="K63" s="126">
        <f t="shared" si="29"/>
        <v>-0.25895316882593961</v>
      </c>
      <c r="L63" s="126">
        <f t="shared" si="29"/>
        <v>0.26527596788065361</v>
      </c>
      <c r="M63" s="126">
        <f t="shared" si="29"/>
        <v>1.132214964904426</v>
      </c>
      <c r="N63" s="126">
        <f t="shared" si="29"/>
        <v>0.1747257625228632</v>
      </c>
      <c r="O63" s="126">
        <f t="shared" si="29"/>
        <v>-0.72145251236999697</v>
      </c>
      <c r="P63" s="126">
        <f t="shared" si="29"/>
        <v>1.1648860085770945</v>
      </c>
      <c r="Q63" s="126">
        <f t="shared" si="29"/>
        <v>1.0441977758826104</v>
      </c>
      <c r="R63" s="126">
        <f t="shared" si="29"/>
        <v>-0.69335534748963468</v>
      </c>
      <c r="S63" s="126">
        <f t="shared" si="29"/>
        <v>-0.3220550834028546</v>
      </c>
      <c r="T63" s="126">
        <f t="shared" si="29"/>
        <v>-0.73398642591462915</v>
      </c>
      <c r="U63" s="126">
        <f t="shared" si="29"/>
        <v>1.4190602650672377</v>
      </c>
      <c r="V63" s="126">
        <f t="shared" si="29"/>
        <v>0.67780200394651602</v>
      </c>
      <c r="W63" s="126">
        <f t="shared" si="29"/>
        <v>-0.77441723109112126</v>
      </c>
      <c r="X63" s="126">
        <f t="shared" si="29"/>
        <v>0.99432899953770459</v>
      </c>
      <c r="Y63" s="126">
        <f t="shared" si="29"/>
        <v>-0.77212768623029093</v>
      </c>
      <c r="Z63" s="126">
        <f t="shared" si="29"/>
        <v>-0.24456850215172105</v>
      </c>
      <c r="AA63" s="126">
        <f t="shared" si="29"/>
        <v>0.7519820453078766</v>
      </c>
      <c r="AB63" s="126">
        <f t="shared" si="29"/>
        <v>-0.13373447254053242</v>
      </c>
      <c r="AC63" s="126">
        <f t="shared" si="29"/>
        <v>-0.47512896811010341</v>
      </c>
      <c r="AD63" s="126">
        <f t="shared" si="29"/>
        <v>1.3761071282921116</v>
      </c>
      <c r="AE63" s="126">
        <f t="shared" si="29"/>
        <v>0.33249160274638473</v>
      </c>
      <c r="AF63" s="126">
        <f t="shared" si="29"/>
        <v>1.8752991574511897</v>
      </c>
      <c r="AG63" s="126">
        <f t="shared" si="29"/>
        <v>-0.22901704781551732</v>
      </c>
      <c r="AH63" s="126">
        <f t="shared" si="29"/>
        <v>-0.61531437986729598</v>
      </c>
      <c r="AI63" s="126">
        <f t="shared" si="29"/>
        <v>-0.32138199230281417</v>
      </c>
      <c r="AJ63" s="126">
        <f t="shared" si="29"/>
        <v>-8.0135634099140748E-2</v>
      </c>
      <c r="AK63" s="126">
        <f t="shared" si="29"/>
        <v>0.42276495976268164</v>
      </c>
      <c r="AL63" s="126">
        <f t="shared" si="29"/>
        <v>-0.10733802888456187</v>
      </c>
      <c r="AM63" s="126">
        <f t="shared" si="29"/>
        <v>-3.699059256273511</v>
      </c>
      <c r="AN63" s="126">
        <f t="shared" si="29"/>
        <v>-1.7741924435707592</v>
      </c>
      <c r="AO63" s="126">
        <f t="shared" si="29"/>
        <v>0.47219984592511638</v>
      </c>
      <c r="AP63" s="126">
        <f t="shared" si="29"/>
        <v>-1.3406906739484406E-2</v>
      </c>
      <c r="AQ63" s="126">
        <f t="shared" si="29"/>
        <v>-0.61955393863785957</v>
      </c>
      <c r="AR63" s="126">
        <f t="shared" si="29"/>
        <v>-1.6810068586622762</v>
      </c>
      <c r="AS63" s="126">
        <f t="shared" si="29"/>
        <v>-0.60494758338977228</v>
      </c>
      <c r="AT63" s="126">
        <f t="shared" si="29"/>
        <v>0.27309199341255069</v>
      </c>
      <c r="AU63" s="126">
        <f t="shared" si="29"/>
        <v>-0.74037117704615596</v>
      </c>
      <c r="AV63" s="126">
        <f t="shared" si="29"/>
        <v>-2.5780080760530559E-2</v>
      </c>
      <c r="AW63" s="126">
        <f t="shared" si="29"/>
        <v>-9.8204157448190582E-2</v>
      </c>
      <c r="AX63" s="126">
        <f t="shared" si="29"/>
        <v>-0.19566801424027783</v>
      </c>
      <c r="AY63" s="126">
        <f t="shared" si="29"/>
        <v>-0.94425920564946964</v>
      </c>
      <c r="AZ63" s="126">
        <f t="shared" si="29"/>
        <v>-0.82567718089022113</v>
      </c>
      <c r="BA63" s="126">
        <f t="shared" si="29"/>
        <v>-0.39522269326880616</v>
      </c>
      <c r="BB63" s="126">
        <f t="shared" si="29"/>
        <v>-1.0621602135754407</v>
      </c>
      <c r="BC63" s="126">
        <f t="shared" si="29"/>
        <v>-1.0501220481673705</v>
      </c>
      <c r="BD63" s="126">
        <f t="shared" si="29"/>
        <v>-0.15642558014832186</v>
      </c>
      <c r="BE63" s="126">
        <f t="shared" si="29"/>
        <v>-0.63802926677154959</v>
      </c>
      <c r="BF63" s="126">
        <f t="shared" si="29"/>
        <v>-0.54311928001610466</v>
      </c>
      <c r="BG63" s="126">
        <f t="shared" si="29"/>
        <v>-0.67693542882920277</v>
      </c>
      <c r="BH63" s="125" t="s">
        <v>196</v>
      </c>
    </row>
    <row r="64" spans="1:60" x14ac:dyDescent="0.3">
      <c r="B64" s="199">
        <v>59</v>
      </c>
      <c r="C64" s="199">
        <v>58</v>
      </c>
      <c r="D64" s="199">
        <v>57</v>
      </c>
      <c r="E64" s="199">
        <v>56</v>
      </c>
      <c r="F64" s="199">
        <v>55</v>
      </c>
      <c r="G64" s="199">
        <v>54</v>
      </c>
      <c r="H64" s="199">
        <v>53</v>
      </c>
      <c r="I64" s="199">
        <v>52</v>
      </c>
      <c r="J64" s="199">
        <v>51</v>
      </c>
      <c r="K64" s="199">
        <v>50</v>
      </c>
      <c r="L64" s="199">
        <v>49</v>
      </c>
      <c r="M64" s="199">
        <v>48</v>
      </c>
      <c r="N64" s="199">
        <v>47</v>
      </c>
      <c r="O64" s="199">
        <v>46</v>
      </c>
      <c r="P64" s="199">
        <v>45</v>
      </c>
      <c r="Q64" s="199">
        <v>44</v>
      </c>
      <c r="R64" s="199">
        <v>43</v>
      </c>
      <c r="S64" s="199">
        <v>42</v>
      </c>
      <c r="T64" s="199">
        <v>41</v>
      </c>
      <c r="U64" s="199">
        <v>40</v>
      </c>
      <c r="V64" s="199">
        <v>39</v>
      </c>
      <c r="W64" s="199">
        <v>38</v>
      </c>
      <c r="X64" s="199">
        <v>37</v>
      </c>
      <c r="Y64" s="199">
        <v>36</v>
      </c>
      <c r="Z64" s="199">
        <v>35</v>
      </c>
      <c r="AA64" s="199">
        <v>34</v>
      </c>
      <c r="AB64" s="199">
        <v>33</v>
      </c>
      <c r="AC64" s="199">
        <v>32</v>
      </c>
      <c r="AD64" s="199">
        <v>31</v>
      </c>
      <c r="AE64" s="199">
        <v>30</v>
      </c>
      <c r="AF64" s="199">
        <v>29</v>
      </c>
      <c r="AG64" s="199">
        <v>28</v>
      </c>
      <c r="AH64" s="199">
        <v>27</v>
      </c>
      <c r="AI64" s="199">
        <v>26</v>
      </c>
      <c r="AJ64" s="199">
        <v>25</v>
      </c>
      <c r="AK64" s="199">
        <v>24</v>
      </c>
      <c r="AL64" s="199">
        <v>23</v>
      </c>
      <c r="AM64" s="199">
        <v>22</v>
      </c>
      <c r="AN64" s="199">
        <v>21</v>
      </c>
      <c r="AO64" s="199">
        <v>20</v>
      </c>
      <c r="AP64" s="199">
        <v>19</v>
      </c>
      <c r="AQ64" s="199">
        <v>18</v>
      </c>
      <c r="AR64" s="199">
        <v>17</v>
      </c>
      <c r="AS64" s="199">
        <v>16</v>
      </c>
      <c r="AT64" s="199">
        <v>15</v>
      </c>
      <c r="AU64" s="199">
        <v>14</v>
      </c>
      <c r="AV64" s="199">
        <v>13</v>
      </c>
      <c r="AW64" s="199">
        <v>12</v>
      </c>
      <c r="AX64" s="199">
        <v>11</v>
      </c>
      <c r="AY64" s="199">
        <v>10</v>
      </c>
      <c r="AZ64" s="199">
        <v>9</v>
      </c>
      <c r="BA64" s="199">
        <v>8</v>
      </c>
      <c r="BB64" s="199">
        <v>7</v>
      </c>
      <c r="BC64" s="199">
        <v>6</v>
      </c>
      <c r="BD64" s="199">
        <v>5</v>
      </c>
      <c r="BE64" s="199">
        <v>4</v>
      </c>
      <c r="BF64" s="199">
        <v>3</v>
      </c>
      <c r="BG64" s="199">
        <v>2</v>
      </c>
      <c r="BH64" s="199">
        <v>1</v>
      </c>
    </row>
    <row r="65" spans="1:59" x14ac:dyDescent="0.3">
      <c r="A65" s="117" t="s">
        <v>203</v>
      </c>
      <c r="B65" s="126">
        <f>_xlfn.PERCENTILE.INC(B5:B27,0.03)</f>
        <v>0</v>
      </c>
      <c r="C65" s="126">
        <f t="shared" ref="C65:BG65" si="30">_xlfn.PERCENTILE.INC(C5:C27,0.03)</f>
        <v>0</v>
      </c>
      <c r="D65" s="126">
        <f t="shared" si="30"/>
        <v>3.5011936044038253E-3</v>
      </c>
      <c r="E65" s="126">
        <f t="shared" si="30"/>
        <v>1.8987918204748516E-2</v>
      </c>
      <c r="F65" s="126">
        <f t="shared" si="30"/>
        <v>1.5023507851892793E-4</v>
      </c>
      <c r="G65" s="126">
        <f t="shared" si="30"/>
        <v>0.79750563770794825</v>
      </c>
      <c r="H65" s="126">
        <f t="shared" si="30"/>
        <v>0.21180845913996549</v>
      </c>
      <c r="I65" s="126">
        <f t="shared" si="30"/>
        <v>0.18066500706017266</v>
      </c>
      <c r="J65" s="126">
        <f t="shared" si="30"/>
        <v>7.3168269144602976E-3</v>
      </c>
      <c r="K65" s="126">
        <f t="shared" si="30"/>
        <v>7.9599999999999991</v>
      </c>
      <c r="L65" s="126">
        <f t="shared" si="30"/>
        <v>3.3792472527472532</v>
      </c>
      <c r="M65" s="126">
        <f t="shared" si="30"/>
        <v>3.0846</v>
      </c>
      <c r="N65" s="126">
        <f t="shared" si="30"/>
        <v>3.3494000000000002</v>
      </c>
      <c r="O65" s="126">
        <f t="shared" si="30"/>
        <v>0.13681399999999999</v>
      </c>
      <c r="P65" s="126">
        <f t="shared" si="30"/>
        <v>3.3626</v>
      </c>
      <c r="Q65" s="126">
        <f t="shared" si="30"/>
        <v>0.259598</v>
      </c>
      <c r="R65" s="126">
        <f t="shared" si="30"/>
        <v>0.18282999999999999</v>
      </c>
      <c r="S65" s="126">
        <f t="shared" si="30"/>
        <v>2.8740000000000001</v>
      </c>
      <c r="T65" s="126">
        <f t="shared" si="30"/>
        <v>2.5768421052631583</v>
      </c>
      <c r="U65" s="126">
        <f t="shared" si="30"/>
        <v>2.3776000000000002</v>
      </c>
      <c r="V65" s="126">
        <f t="shared" si="30"/>
        <v>1.4218</v>
      </c>
      <c r="W65" s="126">
        <f t="shared" si="30"/>
        <v>2.1164000000000001</v>
      </c>
      <c r="X65" s="126">
        <f t="shared" si="30"/>
        <v>1.9523999999999999</v>
      </c>
      <c r="Y65" s="126">
        <f t="shared" si="30"/>
        <v>4.8016760862539158E-3</v>
      </c>
      <c r="Z65" s="126">
        <f t="shared" si="30"/>
        <v>0.30100041697266572</v>
      </c>
      <c r="AA65" s="126">
        <f t="shared" si="30"/>
        <v>3.5854832995366646E-2</v>
      </c>
      <c r="AB65" s="126">
        <f t="shared" si="30"/>
        <v>1.3034177909559122E-3</v>
      </c>
      <c r="AC65" s="126">
        <f t="shared" si="30"/>
        <v>1.1198030762013349E-2</v>
      </c>
      <c r="AD65" s="126">
        <f t="shared" si="30"/>
        <v>0.45009172812063242</v>
      </c>
      <c r="AE65" s="126">
        <f t="shared" si="30"/>
        <v>0.32888935737312636</v>
      </c>
      <c r="AF65" s="126">
        <f t="shared" si="30"/>
        <v>1.0593999999999999E-2</v>
      </c>
      <c r="AG65" s="126">
        <f t="shared" si="30"/>
        <v>0.4869594664125142</v>
      </c>
      <c r="AH65" s="126">
        <f t="shared" si="30"/>
        <v>236.67188171867616</v>
      </c>
      <c r="AI65" s="126">
        <f t="shared" si="30"/>
        <v>0.1163</v>
      </c>
      <c r="AJ65" s="126">
        <f t="shared" si="30"/>
        <v>0.12898000000000001</v>
      </c>
      <c r="AK65" s="213">
        <f t="shared" si="30"/>
        <v>0.84998746536256531</v>
      </c>
      <c r="AL65" s="126">
        <f t="shared" si="30"/>
        <v>497.00663667112428</v>
      </c>
      <c r="AM65" s="126">
        <f t="shared" si="30"/>
        <v>0.45007841964815232</v>
      </c>
      <c r="AN65" s="126">
        <f t="shared" si="30"/>
        <v>0.76336894232952213</v>
      </c>
      <c r="AO65" s="126">
        <f t="shared" si="30"/>
        <v>3.6038177458435979E-3</v>
      </c>
      <c r="AP65" s="126">
        <f t="shared" si="30"/>
        <v>0.14781926414218896</v>
      </c>
      <c r="AQ65" s="126">
        <f t="shared" si="30"/>
        <v>9.4727744451246643E-3</v>
      </c>
      <c r="AR65" s="126">
        <f t="shared" si="30"/>
        <v>0.43808823529411761</v>
      </c>
      <c r="AS65" s="126">
        <f t="shared" si="30"/>
        <v>7.8083565013388097E-3</v>
      </c>
      <c r="AT65" s="126">
        <f t="shared" si="30"/>
        <v>0.42389417989417988</v>
      </c>
      <c r="AU65" s="126">
        <f t="shared" si="30"/>
        <v>1.3026280093127354</v>
      </c>
      <c r="AV65" s="126">
        <f t="shared" si="30"/>
        <v>270.08821051945677</v>
      </c>
      <c r="AW65" s="126">
        <f t="shared" si="30"/>
        <v>2352558317.5583334</v>
      </c>
      <c r="AX65" s="126">
        <f t="shared" si="30"/>
        <v>0</v>
      </c>
      <c r="AY65" s="126">
        <f t="shared" si="30"/>
        <v>0</v>
      </c>
      <c r="AZ65" s="126">
        <f t="shared" si="30"/>
        <v>0</v>
      </c>
      <c r="BA65" s="126">
        <f t="shared" si="30"/>
        <v>226.93907732105504</v>
      </c>
      <c r="BB65" s="126">
        <f t="shared" si="30"/>
        <v>0.71991414394208608</v>
      </c>
      <c r="BC65" s="213">
        <f t="shared" si="30"/>
        <v>-2.9221405874617443E-2</v>
      </c>
      <c r="BD65" s="126">
        <f t="shared" si="30"/>
        <v>2.0696034596771096E-5</v>
      </c>
      <c r="BE65" s="126">
        <f t="shared" si="30"/>
        <v>6233594.137880614</v>
      </c>
      <c r="BF65" s="126">
        <f t="shared" si="30"/>
        <v>0</v>
      </c>
      <c r="BG65" s="126">
        <f t="shared" si="30"/>
        <v>28859.339999999997</v>
      </c>
    </row>
    <row r="66" spans="1:59" x14ac:dyDescent="0.3">
      <c r="A66" s="117" t="s">
        <v>204</v>
      </c>
      <c r="B66" s="213">
        <f>_xlfn.PERCENTILE.INC(B5:B27,0.97)</f>
        <v>183574.93818021438</v>
      </c>
      <c r="C66" s="213">
        <f t="shared" ref="C66:BG66" si="31">_xlfn.PERCENTILE.INC(C5:C27,0.97)</f>
        <v>29801833.580479961</v>
      </c>
      <c r="D66" s="213">
        <f t="shared" si="31"/>
        <v>5.6717850061603972E-2</v>
      </c>
      <c r="E66" s="126">
        <f t="shared" si="31"/>
        <v>0.1567681081730542</v>
      </c>
      <c r="F66" s="126">
        <f t="shared" si="31"/>
        <v>3.5767336432295208E-3</v>
      </c>
      <c r="G66" s="126">
        <f t="shared" si="31"/>
        <v>0.95500747384142937</v>
      </c>
      <c r="H66" s="126">
        <f t="shared" si="31"/>
        <v>0.3909899607680789</v>
      </c>
      <c r="I66" s="213">
        <f t="shared" si="31"/>
        <v>0.58591089653153805</v>
      </c>
      <c r="J66" s="126">
        <f t="shared" si="31"/>
        <v>0.12044407535259904</v>
      </c>
      <c r="K66" s="213">
        <f t="shared" si="31"/>
        <v>440.52</v>
      </c>
      <c r="L66" s="126">
        <f t="shared" si="31"/>
        <v>6.0492954545454545</v>
      </c>
      <c r="M66" s="126">
        <f t="shared" si="31"/>
        <v>4.2947531914893613</v>
      </c>
      <c r="N66" s="126">
        <f t="shared" si="31"/>
        <v>4.6971999999999996</v>
      </c>
      <c r="O66" s="126">
        <f t="shared" si="31"/>
        <v>0.54055399999999998</v>
      </c>
      <c r="P66" s="126">
        <f t="shared" si="31"/>
        <v>4.7338000000000005</v>
      </c>
      <c r="Q66" s="126">
        <f t="shared" si="31"/>
        <v>0.62974999999999992</v>
      </c>
      <c r="R66" s="126">
        <f t="shared" si="31"/>
        <v>0.75201800000000008</v>
      </c>
      <c r="S66" s="126">
        <f t="shared" si="31"/>
        <v>4.1795833333333334</v>
      </c>
      <c r="T66" s="126">
        <f t="shared" si="31"/>
        <v>4.07</v>
      </c>
      <c r="U66" s="126">
        <f t="shared" si="31"/>
        <v>4.4302000000000001</v>
      </c>
      <c r="V66" s="126">
        <f t="shared" si="31"/>
        <v>3.4908000000000001</v>
      </c>
      <c r="W66" s="126">
        <f t="shared" si="31"/>
        <v>3.9449999999999998</v>
      </c>
      <c r="X66" s="126">
        <f t="shared" si="31"/>
        <v>4.1707999999999998</v>
      </c>
      <c r="Y66" s="126">
        <f t="shared" si="31"/>
        <v>6.2851959373667721E-2</v>
      </c>
      <c r="Z66" s="126">
        <f t="shared" si="31"/>
        <v>0.87920681777795884</v>
      </c>
      <c r="AA66" s="126">
        <f t="shared" si="31"/>
        <v>0.45217157822132359</v>
      </c>
      <c r="AB66" s="126">
        <f t="shared" si="31"/>
        <v>8.6274924486071283E-2</v>
      </c>
      <c r="AC66" s="126">
        <f t="shared" si="31"/>
        <v>0.22464742797359685</v>
      </c>
      <c r="AD66" s="126">
        <f t="shared" si="31"/>
        <v>0.61870965878228645</v>
      </c>
      <c r="AE66" s="126">
        <f t="shared" si="31"/>
        <v>0.65630265519110731</v>
      </c>
      <c r="AF66" s="126">
        <f t="shared" si="31"/>
        <v>3.9072000000000003E-2</v>
      </c>
      <c r="AG66" s="126">
        <f t="shared" si="31"/>
        <v>0.95670172087621019</v>
      </c>
      <c r="AH66" s="126">
        <f t="shared" si="31"/>
        <v>642.6787966294205</v>
      </c>
      <c r="AI66" s="126">
        <f t="shared" si="31"/>
        <v>0.74170000000000036</v>
      </c>
      <c r="AJ66" s="126">
        <f t="shared" si="31"/>
        <v>0.29671999999999998</v>
      </c>
      <c r="AK66" s="126">
        <f t="shared" si="31"/>
        <v>0.99858458820114304</v>
      </c>
      <c r="AL66" s="126">
        <f t="shared" si="31"/>
        <v>618.796967210243</v>
      </c>
      <c r="AM66" s="126">
        <f t="shared" si="31"/>
        <v>0.92501720952238942</v>
      </c>
      <c r="AN66" s="126">
        <f t="shared" si="31"/>
        <v>0.99712956224029392</v>
      </c>
      <c r="AO66" s="126">
        <f t="shared" si="31"/>
        <v>6.6183628694770749E-2</v>
      </c>
      <c r="AP66" s="126">
        <f t="shared" si="31"/>
        <v>0.73071848961029529</v>
      </c>
      <c r="AQ66" s="213">
        <f t="shared" si="31"/>
        <v>0.55739324753856678</v>
      </c>
      <c r="AR66" s="126">
        <f t="shared" si="31"/>
        <v>0.8194285714285714</v>
      </c>
      <c r="AS66" s="126">
        <f t="shared" si="31"/>
        <v>2.9518983918829334E-2</v>
      </c>
      <c r="AT66" s="126">
        <f t="shared" si="31"/>
        <v>0.7915151515151515</v>
      </c>
      <c r="AU66" s="126">
        <f t="shared" si="31"/>
        <v>17.281370669948018</v>
      </c>
      <c r="AV66" s="213">
        <f t="shared" si="31"/>
        <v>1640.2857873814285</v>
      </c>
      <c r="AW66" s="126">
        <f t="shared" si="31"/>
        <v>9242241795.1296883</v>
      </c>
      <c r="AX66" s="126">
        <f t="shared" si="31"/>
        <v>53.270948606460301</v>
      </c>
      <c r="AY66" s="126">
        <f t="shared" si="31"/>
        <v>39.751804693281521</v>
      </c>
      <c r="AZ66" s="126">
        <f t="shared" si="31"/>
        <v>23.750182757814084</v>
      </c>
      <c r="BA66" s="126">
        <f t="shared" si="31"/>
        <v>3607.1058033071004</v>
      </c>
      <c r="BB66" s="126">
        <f t="shared" si="31"/>
        <v>0.91284436268838398</v>
      </c>
      <c r="BC66" s="126">
        <f t="shared" si="31"/>
        <v>3.8015999999999994E-2</v>
      </c>
      <c r="BD66" s="126">
        <f t="shared" si="31"/>
        <v>9.7745691503771352E-5</v>
      </c>
      <c r="BE66" s="126">
        <f t="shared" si="31"/>
        <v>18496060.578647271</v>
      </c>
      <c r="BF66" s="213">
        <f t="shared" si="31"/>
        <v>1304239.9770555557</v>
      </c>
      <c r="BG66" s="213">
        <f t="shared" si="31"/>
        <v>697266.26</v>
      </c>
    </row>
    <row r="67" spans="1:59" x14ac:dyDescent="0.3">
      <c r="A67" s="117"/>
    </row>
    <row r="68" spans="1:59" x14ac:dyDescent="0.3">
      <c r="A68" s="117" t="s">
        <v>205</v>
      </c>
      <c r="B68" s="126">
        <f>MIN(B41:B63)</f>
        <v>-0.45705886310149285</v>
      </c>
      <c r="C68" s="126">
        <f t="shared" ref="C68:BG68" si="32">MIN(C41:C63)</f>
        <v>-0.332317711939007</v>
      </c>
      <c r="D68" s="126">
        <f t="shared" si="32"/>
        <v>-0.68915825902764538</v>
      </c>
      <c r="E68" s="126">
        <f t="shared" si="32"/>
        <v>-1.2481567629906503</v>
      </c>
      <c r="F68" s="126">
        <f t="shared" si="32"/>
        <v>-1.4225268821009571</v>
      </c>
      <c r="G68" s="126">
        <f t="shared" si="32"/>
        <v>-2.5880298349192601</v>
      </c>
      <c r="H68" s="126">
        <f t="shared" si="32"/>
        <v>-1.7699615899192331</v>
      </c>
      <c r="I68" s="126">
        <f t="shared" si="32"/>
        <v>-1.1518244557778781</v>
      </c>
      <c r="J68" s="126">
        <f t="shared" si="32"/>
        <v>-1.2010283413358949</v>
      </c>
      <c r="K68" s="126">
        <f t="shared" si="32"/>
        <v>-0.89239762590210325</v>
      </c>
      <c r="L68" s="126">
        <f t="shared" si="32"/>
        <v>-2.3595045139434663</v>
      </c>
      <c r="M68" s="126">
        <f t="shared" si="32"/>
        <v>-2.4005061246300703</v>
      </c>
      <c r="N68" s="126">
        <f t="shared" si="32"/>
        <v>-1.9020482336381457</v>
      </c>
      <c r="O68" s="126">
        <f t="shared" si="32"/>
        <v>-1.6464767106068534</v>
      </c>
      <c r="P68" s="126">
        <f t="shared" si="32"/>
        <v>-1.5063381387083663</v>
      </c>
      <c r="Q68" s="126">
        <f t="shared" si="32"/>
        <v>-2.7195680235382729</v>
      </c>
      <c r="R68" s="126">
        <f t="shared" si="32"/>
        <v>-1.6619861097239796</v>
      </c>
      <c r="S68" s="126">
        <f t="shared" si="32"/>
        <v>-1.5944465493495594</v>
      </c>
      <c r="T68" s="126">
        <f t="shared" si="32"/>
        <v>-1.6565412005663624</v>
      </c>
      <c r="U68" s="126">
        <f t="shared" si="32"/>
        <v>-2.3265988066800043</v>
      </c>
      <c r="V68" s="126">
        <f t="shared" si="32"/>
        <v>-2.3453086111398798</v>
      </c>
      <c r="W68" s="126">
        <f t="shared" si="32"/>
        <v>-2.0222352780243864</v>
      </c>
      <c r="X68" s="126">
        <f t="shared" si="32"/>
        <v>-2.3740568361055314</v>
      </c>
      <c r="Y68" s="126">
        <f t="shared" si="32"/>
        <v>-1.679903113402655</v>
      </c>
      <c r="Z68" s="126">
        <f t="shared" si="32"/>
        <v>-2.7407993080766548</v>
      </c>
      <c r="AA68" s="126">
        <f t="shared" si="32"/>
        <v>-1.4570367150200454</v>
      </c>
      <c r="AB68" s="126">
        <f t="shared" si="32"/>
        <v>-1.1037354823021781</v>
      </c>
      <c r="AC68" s="126">
        <f t="shared" si="32"/>
        <v>-1.0692125849156169</v>
      </c>
      <c r="AD68" s="126">
        <f t="shared" si="32"/>
        <v>-2.8776008396247335</v>
      </c>
      <c r="AE68" s="126">
        <f t="shared" si="32"/>
        <v>-1.957583201876772</v>
      </c>
      <c r="AF68" s="126">
        <f t="shared" si="32"/>
        <v>-1.6901375873699014</v>
      </c>
      <c r="AG68" s="126">
        <f t="shared" si="32"/>
        <v>-1.9962984434929023</v>
      </c>
      <c r="AH68" s="126">
        <f t="shared" si="32"/>
        <v>-1.9737799072628011</v>
      </c>
      <c r="AI68" s="126" t="e">
        <f t="shared" si="32"/>
        <v>#VALUE!</v>
      </c>
      <c r="AJ68" s="126">
        <f t="shared" si="32"/>
        <v>-1.5333645370893314</v>
      </c>
      <c r="AK68" s="126">
        <f t="shared" si="32"/>
        <v>-4.4584786820030979</v>
      </c>
      <c r="AL68" s="126">
        <f t="shared" si="32"/>
        <v>-1.3504122525270459</v>
      </c>
      <c r="AM68" s="126" t="e">
        <f t="shared" si="32"/>
        <v>#VALUE!</v>
      </c>
      <c r="AN68" s="126">
        <f t="shared" si="32"/>
        <v>-2.3935255733452672</v>
      </c>
      <c r="AO68" s="126">
        <f t="shared" si="32"/>
        <v>-1.0254720837264208</v>
      </c>
      <c r="AP68" s="126">
        <f t="shared" si="32"/>
        <v>-2.2267474589549106</v>
      </c>
      <c r="AQ68" s="126">
        <f t="shared" si="32"/>
        <v>-0.72752381673712596</v>
      </c>
      <c r="AR68" s="126">
        <f t="shared" si="32"/>
        <v>-2.5771901604371856</v>
      </c>
      <c r="AS68" s="126">
        <f t="shared" si="32"/>
        <v>-1.3349708457901051</v>
      </c>
      <c r="AT68" s="126">
        <f t="shared" si="32"/>
        <v>-1.844696991295816</v>
      </c>
      <c r="AU68" s="126">
        <f t="shared" si="32"/>
        <v>-1.1214586407018901</v>
      </c>
      <c r="AV68" s="126">
        <f t="shared" si="32"/>
        <v>-0.9743273313429931</v>
      </c>
      <c r="AW68" s="126">
        <f t="shared" si="32"/>
        <v>-1.1904072410779387</v>
      </c>
      <c r="AX68" s="126">
        <f t="shared" si="32"/>
        <v>-1.0103818521378505</v>
      </c>
      <c r="AY68" s="126">
        <f t="shared" si="32"/>
        <v>-1.1389676284001431</v>
      </c>
      <c r="AZ68" s="126">
        <f t="shared" si="32"/>
        <v>-1.165386594828284</v>
      </c>
      <c r="BA68" s="126">
        <f t="shared" si="32"/>
        <v>-1.0118262278040704</v>
      </c>
      <c r="BB68" s="126">
        <f t="shared" si="32"/>
        <v>-1.5669848106918409</v>
      </c>
      <c r="BC68" s="126">
        <f t="shared" si="32"/>
        <v>-3.3654847980484375</v>
      </c>
      <c r="BD68" s="126">
        <f t="shared" si="32"/>
        <v>-1.677992731659887</v>
      </c>
      <c r="BE68" s="126">
        <f t="shared" si="32"/>
        <v>-1.5250892615426683</v>
      </c>
      <c r="BF68" s="126">
        <f t="shared" si="32"/>
        <v>-0.54311928001610466</v>
      </c>
      <c r="BG68" s="126">
        <f t="shared" si="32"/>
        <v>-1.1778920682844762</v>
      </c>
    </row>
    <row r="69" spans="1:59" x14ac:dyDescent="0.3">
      <c r="A69" s="117" t="s">
        <v>206</v>
      </c>
      <c r="B69" s="126">
        <f>MAX(B41:B63)</f>
        <v>3.283914844008311</v>
      </c>
      <c r="C69" s="126">
        <f t="shared" ref="C69:BG69" si="33">MAX(C41:C63)</f>
        <v>4.3663261531183091</v>
      </c>
      <c r="D69" s="126">
        <f t="shared" si="33"/>
        <v>4.1395155991040644</v>
      </c>
      <c r="E69" s="126">
        <f t="shared" si="33"/>
        <v>2.2268990164677831</v>
      </c>
      <c r="F69" s="126">
        <f t="shared" si="33"/>
        <v>2.0109019220511559</v>
      </c>
      <c r="G69" s="126">
        <f t="shared" si="33"/>
        <v>2.4350258644298388</v>
      </c>
      <c r="H69" s="126">
        <f t="shared" si="33"/>
        <v>2.3156672607977939</v>
      </c>
      <c r="I69" s="126">
        <f t="shared" si="33"/>
        <v>3.7775039333163343</v>
      </c>
      <c r="J69" s="126">
        <f t="shared" si="33"/>
        <v>2.295755203815776</v>
      </c>
      <c r="K69" s="126">
        <f t="shared" si="33"/>
        <v>3.3872149255636854</v>
      </c>
      <c r="L69" s="126">
        <f t="shared" si="33"/>
        <v>1.6931988976374066</v>
      </c>
      <c r="M69" s="126">
        <f t="shared" si="33"/>
        <v>1.5398366290814844</v>
      </c>
      <c r="N69" s="126">
        <f t="shared" si="33"/>
        <v>2.0357310318100033</v>
      </c>
      <c r="O69" s="126">
        <f t="shared" si="33"/>
        <v>2.160127854939013</v>
      </c>
      <c r="P69" s="126">
        <f t="shared" si="33"/>
        <v>2.4737858407469706</v>
      </c>
      <c r="Q69" s="126">
        <f t="shared" si="33"/>
        <v>2.0069539425041802</v>
      </c>
      <c r="R69" s="126">
        <f t="shared" si="33"/>
        <v>2.5475858073672115</v>
      </c>
      <c r="S69" s="126">
        <f t="shared" si="33"/>
        <v>2.0708033832012167</v>
      </c>
      <c r="T69" s="126">
        <f t="shared" si="33"/>
        <v>2.1425307394422362</v>
      </c>
      <c r="U69" s="126">
        <f t="shared" si="33"/>
        <v>1.4850630680936208</v>
      </c>
      <c r="V69" s="126">
        <f t="shared" si="33"/>
        <v>1.4131532346432063</v>
      </c>
      <c r="W69" s="126">
        <f t="shared" si="33"/>
        <v>2.0432364232743159</v>
      </c>
      <c r="X69" s="126">
        <f t="shared" si="33"/>
        <v>1.8630179782035923</v>
      </c>
      <c r="Y69" s="126">
        <f t="shared" si="33"/>
        <v>2.0156644094933354</v>
      </c>
      <c r="Z69" s="126">
        <f t="shared" si="33"/>
        <v>1.9440930240102012</v>
      </c>
      <c r="AA69" s="126">
        <f t="shared" si="33"/>
        <v>2.1263749303142987</v>
      </c>
      <c r="AB69" s="126">
        <f t="shared" si="33"/>
        <v>2.6275068499253571</v>
      </c>
      <c r="AC69" s="126">
        <f t="shared" si="33"/>
        <v>2.4559618074448246</v>
      </c>
      <c r="AD69" s="126">
        <f t="shared" si="33"/>
        <v>1.5022997564359688</v>
      </c>
      <c r="AE69" s="126">
        <f t="shared" si="33"/>
        <v>1.6884153650795684</v>
      </c>
      <c r="AF69" s="126">
        <f t="shared" si="33"/>
        <v>1.9743390670295538</v>
      </c>
      <c r="AG69" s="126">
        <f t="shared" si="33"/>
        <v>1.7366681151780294</v>
      </c>
      <c r="AH69" s="126">
        <f t="shared" si="33"/>
        <v>1.9135198135555844</v>
      </c>
      <c r="AI69" s="126" t="e">
        <f t="shared" si="33"/>
        <v>#VALUE!</v>
      </c>
      <c r="AJ69" s="126">
        <f t="shared" si="33"/>
        <v>1.5680386095360757</v>
      </c>
      <c r="AK69" s="126">
        <f t="shared" si="33"/>
        <v>0.47798494287823012</v>
      </c>
      <c r="AL69" s="126">
        <f t="shared" si="33"/>
        <v>2.322216781088045</v>
      </c>
      <c r="AM69" s="126" t="e">
        <f t="shared" si="33"/>
        <v>#VALUE!</v>
      </c>
      <c r="AN69" s="126">
        <f t="shared" si="33"/>
        <v>1.3879554725044048</v>
      </c>
      <c r="AO69" s="126">
        <f t="shared" si="33"/>
        <v>2.350523479848905</v>
      </c>
      <c r="AP69" s="126">
        <f t="shared" si="33"/>
        <v>1.504001379347006</v>
      </c>
      <c r="AQ69" s="126">
        <f t="shared" si="33"/>
        <v>3.7319261931918981</v>
      </c>
      <c r="AR69" s="126">
        <f t="shared" si="33"/>
        <v>1.9431190210428537</v>
      </c>
      <c r="AS69" s="126">
        <f t="shared" si="33"/>
        <v>2.9341117861082679</v>
      </c>
      <c r="AT69" s="126">
        <f t="shared" si="33"/>
        <v>1.6454460331433731</v>
      </c>
      <c r="AU69" s="126">
        <f t="shared" si="33"/>
        <v>2.8091221282479055</v>
      </c>
      <c r="AV69" s="126">
        <f t="shared" si="33"/>
        <v>4.1604426912759225</v>
      </c>
      <c r="AW69" s="126">
        <f t="shared" si="33"/>
        <v>2.8973476094481483</v>
      </c>
      <c r="AX69" s="126">
        <f t="shared" si="33"/>
        <v>2.6644712384707212</v>
      </c>
      <c r="AY69" s="126">
        <f t="shared" si="33"/>
        <v>2.8246029937003074</v>
      </c>
      <c r="AZ69" s="126">
        <f t="shared" si="33"/>
        <v>2.8282491833488654</v>
      </c>
      <c r="BA69" s="126">
        <f t="shared" si="33"/>
        <v>2.8187418823989687</v>
      </c>
      <c r="BB69" s="126">
        <f t="shared" si="33"/>
        <v>2.7016835623108189</v>
      </c>
      <c r="BC69" s="126">
        <f t="shared" si="33"/>
        <v>1.6615950309652638</v>
      </c>
      <c r="BD69" s="126">
        <f t="shared" si="33"/>
        <v>2.2563630269219468</v>
      </c>
      <c r="BE69" s="126">
        <f t="shared" si="33"/>
        <v>2.5296250509896554</v>
      </c>
      <c r="BF69" s="126">
        <f t="shared" si="33"/>
        <v>3.2780812706609241</v>
      </c>
      <c r="BG69" s="126">
        <f t="shared" si="33"/>
        <v>3.2162574442935878</v>
      </c>
    </row>
    <row r="70" spans="1:59" s="200" customFormat="1" x14ac:dyDescent="0.3"/>
    <row r="71" spans="1:59" s="215" customFormat="1" x14ac:dyDescent="0.35">
      <c r="B71" s="215" t="s">
        <v>207</v>
      </c>
      <c r="C71" s="215" t="s">
        <v>207</v>
      </c>
      <c r="D71" s="215" t="s">
        <v>207</v>
      </c>
      <c r="I71" s="215" t="s">
        <v>207</v>
      </c>
      <c r="K71" s="215" t="s">
        <v>207</v>
      </c>
      <c r="AI71" s="215" t="s">
        <v>208</v>
      </c>
      <c r="AK71" s="215" t="s">
        <v>207</v>
      </c>
      <c r="AM71" s="215" t="s">
        <v>209</v>
      </c>
      <c r="AQ71" s="215" t="s">
        <v>207</v>
      </c>
      <c r="AV71" s="215" t="s">
        <v>207</v>
      </c>
      <c r="BC71" s="215" t="s">
        <v>207</v>
      </c>
      <c r="BF71" s="215" t="s">
        <v>207</v>
      </c>
      <c r="BG71" s="215" t="s">
        <v>207</v>
      </c>
    </row>
    <row r="72" spans="1:59" x14ac:dyDescent="0.3">
      <c r="A72" s="117" t="s">
        <v>205</v>
      </c>
      <c r="B72" s="126" t="str">
        <f>IF(B68&lt;-3,VLOOKUP(B68,B41:$BH$63,B$64,0),"")</f>
        <v/>
      </c>
      <c r="C72" s="126" t="str">
        <f>IF(C68&lt;-3,VLOOKUP(C68,C41:$BH$63,C$64,0),"")</f>
        <v/>
      </c>
      <c r="D72" s="126" t="str">
        <f>IF(D68&lt;-3,VLOOKUP(D68,D41:$BH$63,D$64,0),"")</f>
        <v/>
      </c>
      <c r="E72" s="126" t="str">
        <f>IF(E68&lt;-3,VLOOKUP(E68,E41:$BH$63,E$64,0),"")</f>
        <v/>
      </c>
      <c r="F72" s="126" t="str">
        <f>IF(F68&lt;-3,VLOOKUP(F68,F41:$BH$63,F$64,0),"")</f>
        <v/>
      </c>
      <c r="G72" s="126" t="str">
        <f>IF(G68&lt;-3,VLOOKUP(G68,G41:$BH$63,G$64,0),"")</f>
        <v/>
      </c>
      <c r="H72" s="126" t="str">
        <f>IF(H68&lt;-3,VLOOKUP(H68,H41:$BH$63,H$64,0),"")</f>
        <v/>
      </c>
      <c r="I72" s="126" t="str">
        <f>IF(I68&lt;-3,VLOOKUP(I68,I41:$BH$63,I$64,0),"")</f>
        <v/>
      </c>
      <c r="J72" s="126" t="str">
        <f>IF(J68&lt;-3,VLOOKUP(J68,J41:$BH$63,J$64,0),"")</f>
        <v/>
      </c>
      <c r="K72" s="126" t="str">
        <f>IF(K68&lt;-3,VLOOKUP(K68,K41:$BH$63,K$64,0),"")</f>
        <v/>
      </c>
      <c r="L72" s="126" t="str">
        <f>IF(L68&lt;-3,VLOOKUP(L68,L41:$BH$63,L$64,0),"")</f>
        <v/>
      </c>
      <c r="M72" s="126" t="str">
        <f>IF(M68&lt;-3,VLOOKUP(M68,M41:$BH$63,M$64,0),"")</f>
        <v/>
      </c>
      <c r="N72" s="126" t="str">
        <f>IF(N68&lt;-3,VLOOKUP(N68,N41:$BH$63,N$64,0),"")</f>
        <v/>
      </c>
      <c r="O72" s="126" t="str">
        <f>IF(O68&lt;-3,VLOOKUP(O68,O41:$BH$63,O$64,0),"")</f>
        <v/>
      </c>
      <c r="P72" s="126" t="str">
        <f>IF(P68&lt;-3,VLOOKUP(P68,P41:$BH$63,P$64,0),"")</f>
        <v/>
      </c>
      <c r="Q72" s="126" t="str">
        <f>IF(Q68&lt;-3,VLOOKUP(Q68,Q41:$BH$63,Q$64,0),"")</f>
        <v/>
      </c>
      <c r="R72" s="126" t="str">
        <f>IF(R68&lt;-3,VLOOKUP(R68,R41:$BH$63,R$64,0),"")</f>
        <v/>
      </c>
      <c r="S72" s="126" t="str">
        <f>IF(S68&lt;-3,VLOOKUP(S68,S41:$BH$63,S$64,0),"")</f>
        <v/>
      </c>
      <c r="T72" s="126" t="str">
        <f>IF(T68&lt;-3,VLOOKUP(T68,T41:$BH$63,T$64,0),"")</f>
        <v/>
      </c>
      <c r="U72" s="126" t="str">
        <f>IF(U68&lt;-3,VLOOKUP(U68,U41:$BH$63,U$64,0),"")</f>
        <v/>
      </c>
      <c r="V72" s="126" t="str">
        <f>IF(V68&lt;-3,VLOOKUP(V68,V41:$BH$63,V$64,0),"")</f>
        <v/>
      </c>
      <c r="W72" s="126" t="str">
        <f>IF(W68&lt;-3,VLOOKUP(W68,W41:$BH$63,W$64,0),"")</f>
        <v/>
      </c>
      <c r="X72" s="126" t="str">
        <f>IF(X68&lt;-3,VLOOKUP(X68,X41:$BH$63,X$64,0),"")</f>
        <v/>
      </c>
      <c r="Y72" s="126" t="str">
        <f>IF(Y68&lt;-3,VLOOKUP(Y68,Y41:$BH$63,Y$64,0),"")</f>
        <v/>
      </c>
      <c r="Z72" s="126" t="str">
        <f>IF(Z68&lt;-3,VLOOKUP(Z68,Z41:$BH$63,Z$64,0),"")</f>
        <v/>
      </c>
      <c r="AA72" s="126" t="str">
        <f>IF(AA68&lt;-3,VLOOKUP(AA68,AA41:$BH$63,AA$64,0),"")</f>
        <v/>
      </c>
      <c r="AB72" s="126" t="str">
        <f>IF(AB68&lt;-3,VLOOKUP(AB68,AB41:$BH$63,AB$64,0),"")</f>
        <v/>
      </c>
      <c r="AC72" s="126" t="str">
        <f>IF(AC68&lt;-3,VLOOKUP(AC68,AC41:$BH$63,AC$64,0),"")</f>
        <v/>
      </c>
      <c r="AD72" s="126" t="str">
        <f>IF(AD68&lt;-3,VLOOKUP(AD68,AD41:$BH$63,AD$64,0),"")</f>
        <v/>
      </c>
      <c r="AE72" s="126" t="str">
        <f>IF(AE68&lt;-3,VLOOKUP(AE68,AE41:$BH$63,AE$64,0),"")</f>
        <v/>
      </c>
      <c r="AF72" s="126" t="str">
        <f>IF(AF68&lt;-3,VLOOKUP(AF68,AF41:$BH$63,AF$64,0),"")</f>
        <v/>
      </c>
      <c r="AG72" s="126" t="str">
        <f>IF(AG68&lt;-3,VLOOKUP(AG68,AG41:$BH$63,AG$64,0),"")</f>
        <v/>
      </c>
      <c r="AH72" s="126" t="str">
        <f>IF(AH68&lt;-3,VLOOKUP(AH68,AH41:$BH$63,AH$64,0),"")</f>
        <v/>
      </c>
      <c r="AI72" s="126" t="e">
        <f>IF(AI68&lt;-3,VLOOKUP(AI68,AI41:$BH$63,AI$64,0),"")</f>
        <v>#VALUE!</v>
      </c>
      <c r="AJ72" s="126" t="str">
        <f>IF(AJ68&lt;-3,VLOOKUP(AJ68,AJ41:$BH$63,AJ$64,0),"")</f>
        <v/>
      </c>
      <c r="AK72" s="126" t="str">
        <f>IF(AK68&lt;-3,VLOOKUP(AK68,AK41:$BH$63,AK$64,0),"")</f>
        <v>Riohacha</v>
      </c>
      <c r="AL72" s="126" t="str">
        <f>IF(AL68&lt;-3,VLOOKUP(AL68,AL41:$BH$63,AL$64,0),"")</f>
        <v/>
      </c>
      <c r="AM72" s="126" t="e">
        <f>IF(AM68&lt;-3,VLOOKUP(AM68,AM41:$BH$63,AM$64,0),"")</f>
        <v>#VALUE!</v>
      </c>
      <c r="AN72" s="126" t="str">
        <f>IF(AN68&lt;-3,VLOOKUP(AN68,AN41:$BH$63,AN$64,0),"")</f>
        <v/>
      </c>
      <c r="AO72" s="126" t="str">
        <f>IF(AO68&lt;-3,VLOOKUP(AO68,AO41:$BH$63,AO$64,0),"")</f>
        <v/>
      </c>
      <c r="AP72" s="126" t="str">
        <f>IF(AP68&lt;-3,VLOOKUP(AP68,AP41:$BH$63,AP$64,0),"")</f>
        <v/>
      </c>
      <c r="AQ72" s="126" t="str">
        <f>IF(AQ68&lt;-3,VLOOKUP(AQ68,AQ41:$BH$63,AQ$64,0),"")</f>
        <v/>
      </c>
      <c r="AR72" s="126" t="str">
        <f>IF(AR68&lt;-3,VLOOKUP(AR68,AR41:$BH$63,AR$64,0),"")</f>
        <v/>
      </c>
      <c r="AS72" s="126" t="str">
        <f>IF(AS68&lt;-3,VLOOKUP(AS68,AS41:$BH$63,AS$64,0),"")</f>
        <v/>
      </c>
      <c r="AT72" s="126" t="str">
        <f>IF(AT68&lt;-3,VLOOKUP(AT68,AT41:$BH$63,AT$64,0),"")</f>
        <v/>
      </c>
      <c r="AU72" s="126" t="str">
        <f>IF(AU68&lt;-3,VLOOKUP(AU68,AU41:$BH$63,AU$64,0),"")</f>
        <v/>
      </c>
      <c r="AV72" s="126" t="str">
        <f>IF(AV68&lt;-3,VLOOKUP(AV68,AV41:$BH$63,AV$64,0),"")</f>
        <v/>
      </c>
      <c r="AW72" s="126" t="str">
        <f>IF(AW68&lt;-3,VLOOKUP(AW68,AW41:$BH$63,AW$64,0),"")</f>
        <v/>
      </c>
      <c r="AX72" s="126" t="str">
        <f>IF(AX68&lt;-3,VLOOKUP(AX68,AX41:$BH$63,AX$64,0),"")</f>
        <v/>
      </c>
      <c r="AY72" s="126" t="str">
        <f>IF(AY68&lt;-3,VLOOKUP(AY68,AY41:$BH$63,AY$64,0),"")</f>
        <v/>
      </c>
      <c r="AZ72" s="126" t="str">
        <f>IF(AZ68&lt;-3,VLOOKUP(AZ68,AZ41:$BH$63,AZ$64,0),"")</f>
        <v/>
      </c>
      <c r="BA72" s="126" t="str">
        <f>IF(BA68&lt;-3,VLOOKUP(BA68,BA41:$BH$63,BA$64,0),"")</f>
        <v/>
      </c>
      <c r="BB72" s="126" t="str">
        <f>IF(BB68&lt;-3,VLOOKUP(BB68,BB41:$BH$63,BB$64,0),"")</f>
        <v/>
      </c>
      <c r="BC72" s="126" t="str">
        <f>IF(BC68&lt;-3,VLOOKUP(BC68,BC41:$BH$63,BC$64,0),"")</f>
        <v>Armenia</v>
      </c>
      <c r="BD72" s="126" t="str">
        <f>IF(BD68&lt;-3,VLOOKUP(BD68,BD41:$BH$63,BD$64,0),"")</f>
        <v/>
      </c>
      <c r="BE72" s="126" t="str">
        <f>IF(BE68&lt;-3,VLOOKUP(BE68,BE41:$BH$63,BE$64,0),"")</f>
        <v/>
      </c>
      <c r="BF72" s="126" t="str">
        <f>IF(BF68&lt;-3,VLOOKUP(BF68,BF41:$BH$63,BF$64,0),"")</f>
        <v/>
      </c>
      <c r="BG72" s="126" t="str">
        <f>IF(BG68&lt;-3,VLOOKUP(BG68,BG41:$BH$63,BG$64,0),"")</f>
        <v/>
      </c>
    </row>
    <row r="73" spans="1:59" x14ac:dyDescent="0.3">
      <c r="A73" s="117" t="s">
        <v>206</v>
      </c>
      <c r="B73" s="126" t="str">
        <f>IF(B69&gt;3,VLOOKUP(B69,B41:$BH$63,B$64,0),"")</f>
        <v>Bogotá D.C.</v>
      </c>
      <c r="C73" s="126" t="str">
        <f>IF(C69&gt;3,VLOOKUP(C69,C41:$BH$63,C$64,0),"")</f>
        <v>Valledupar</v>
      </c>
      <c r="D73" s="126" t="str">
        <f>IF(D69&gt;3,VLOOKUP(D69,D41:$BH$63,D$64,0),"")</f>
        <v>Bogotá D.C.</v>
      </c>
      <c r="E73" s="126" t="str">
        <f>IF(E69&gt;3,VLOOKUP(E69,E41:$BH$63,E$64,0),"")</f>
        <v/>
      </c>
      <c r="F73" s="126" t="str">
        <f>IF(F69&gt;3,VLOOKUP(F69,F41:$BH$63,F$64,0),"")</f>
        <v/>
      </c>
      <c r="G73" s="126" t="str">
        <f>IF(G69&gt;3,VLOOKUP(G69,G41:$BH$63,G$64,0),"")</f>
        <v/>
      </c>
      <c r="H73" s="126" t="str">
        <f>IF(H69&gt;3,VLOOKUP(H69,H41:$BH$63,H$64,0),"")</f>
        <v/>
      </c>
      <c r="I73" s="126" t="str">
        <f>IF(I69&gt;3,VLOOKUP(I69,I41:$BH$63,I$64,0),"")</f>
        <v>Tunja</v>
      </c>
      <c r="J73" s="126" t="str">
        <f>IF(J69&gt;3,VLOOKUP(J69,J41:$BH$63,J$64,0),"")</f>
        <v/>
      </c>
      <c r="K73" s="126" t="str">
        <f>IF(K69&gt;3,VLOOKUP(K69,K41:$BH$63,K$64,0),"")</f>
        <v>Tunja</v>
      </c>
      <c r="L73" s="126" t="str">
        <f>IF(L69&gt;3,VLOOKUP(L69,L41:$BH$63,L$64,0),"")</f>
        <v/>
      </c>
      <c r="M73" s="126" t="str">
        <f>IF(M69&gt;3,VLOOKUP(M69,M41:$BH$63,M$64,0),"")</f>
        <v/>
      </c>
      <c r="N73" s="126" t="str">
        <f>IF(N69&gt;3,VLOOKUP(N69,N41:$BH$63,N$64,0),"")</f>
        <v/>
      </c>
      <c r="O73" s="126" t="str">
        <f>IF(O69&gt;3,VLOOKUP(O69,O41:$BH$63,O$64,0),"")</f>
        <v/>
      </c>
      <c r="P73" s="126" t="str">
        <f>IF(P69&gt;3,VLOOKUP(P69,P41:$BH$63,P$64,0),"")</f>
        <v/>
      </c>
      <c r="Q73" s="126" t="str">
        <f>IF(Q69&gt;3,VLOOKUP(Q69,Q41:$BH$63,Q$64,0),"")</f>
        <v/>
      </c>
      <c r="R73" s="126" t="str">
        <f>IF(R69&gt;3,VLOOKUP(R69,R41:$BH$63,R$64,0),"")</f>
        <v/>
      </c>
      <c r="S73" s="126" t="str">
        <f>IF(S69&gt;3,VLOOKUP(S69,S41:$BH$63,S$64,0),"")</f>
        <v/>
      </c>
      <c r="T73" s="126" t="str">
        <f>IF(T69&gt;3,VLOOKUP(T69,T41:$BH$63,T$64,0),"")</f>
        <v/>
      </c>
      <c r="U73" s="126" t="str">
        <f>IF(U69&gt;3,VLOOKUP(U69,U41:$BH$63,U$64,0),"")</f>
        <v/>
      </c>
      <c r="V73" s="126" t="str">
        <f>IF(V69&gt;3,VLOOKUP(V69,V41:$BH$63,V$64,0),"")</f>
        <v/>
      </c>
      <c r="W73" s="126" t="str">
        <f>IF(W69&gt;3,VLOOKUP(W69,W41:$BH$63,W$64,0),"")</f>
        <v/>
      </c>
      <c r="X73" s="126" t="str">
        <f>IF(X69&gt;3,VLOOKUP(X69,X41:$BH$63,X$64,0),"")</f>
        <v/>
      </c>
      <c r="Y73" s="126" t="str">
        <f>IF(Y69&gt;3,VLOOKUP(Y69,Y41:$BH$63,Y$64,0),"")</f>
        <v/>
      </c>
      <c r="Z73" s="126" t="str">
        <f>IF(Z69&gt;3,VLOOKUP(Z69,Z41:$BH$63,Z$64,0),"")</f>
        <v/>
      </c>
      <c r="AA73" s="126" t="str">
        <f>IF(AA69&gt;3,VLOOKUP(AA69,AA41:$BH$63,AA$64,0),"")</f>
        <v/>
      </c>
      <c r="AB73" s="126" t="str">
        <f>IF(AB69&gt;3,VLOOKUP(AB69,AB41:$BH$63,AB$64,0),"")</f>
        <v/>
      </c>
      <c r="AC73" s="126" t="str">
        <f>IF(AC69&gt;3,VLOOKUP(AC69,AC41:$BH$63,AC$64,0),"")</f>
        <v/>
      </c>
      <c r="AD73" s="126" t="str">
        <f>IF(AD69&gt;3,VLOOKUP(AD69,AD41:$BH$63,AD$64,0),"")</f>
        <v/>
      </c>
      <c r="AE73" s="126" t="str">
        <f>IF(AE69&gt;3,VLOOKUP(AE69,AE41:$BH$63,AE$64,0),"")</f>
        <v/>
      </c>
      <c r="AF73" s="126" t="str">
        <f>IF(AF69&gt;3,VLOOKUP(AF69,AF41:$BH$63,AF$64,0),"")</f>
        <v/>
      </c>
      <c r="AG73" s="126" t="str">
        <f>IF(AG69&gt;3,VLOOKUP(AG69,AG41:$BH$63,AG$64,0),"")</f>
        <v/>
      </c>
      <c r="AH73" s="126" t="str">
        <f>IF(AH69&gt;3,VLOOKUP(AH69,AH41:$BH$63,AH$64,0),"")</f>
        <v/>
      </c>
      <c r="AI73" s="126" t="e">
        <f>IF(AI69&gt;3,VLOOKUP(AI69,AI41:$BH$63,AI$64,0),"")</f>
        <v>#VALUE!</v>
      </c>
      <c r="AJ73" s="126" t="str">
        <f>IF(AJ69&gt;3,VLOOKUP(AJ69,AJ41:$BH$63,AJ$64,0),"")</f>
        <v/>
      </c>
      <c r="AK73" s="126" t="str">
        <f>IF(AK69&gt;3,VLOOKUP(AK69,AK41:$BH$63,AK$64,0),"")</f>
        <v/>
      </c>
      <c r="AL73" s="126" t="str">
        <f>IF(AL69&gt;3,VLOOKUP(AL69,AL41:$BH$63,AL$64,0),"")</f>
        <v/>
      </c>
      <c r="AM73" s="126" t="e">
        <f>IF(AM69&gt;3,VLOOKUP(AM69,AM41:$BH$63,AM$64,0),"")</f>
        <v>#VALUE!</v>
      </c>
      <c r="AN73" s="126" t="str">
        <f>IF(AN69&gt;3,VLOOKUP(AN69,AN41:$BH$63,AN$64,0),"")</f>
        <v/>
      </c>
      <c r="AO73" s="126" t="str">
        <f>IF(AO69&gt;3,VLOOKUP(AO69,AO41:$BH$63,AO$64,0),"")</f>
        <v/>
      </c>
      <c r="AP73" s="126" t="str">
        <f>IF(AP69&gt;3,VLOOKUP(AP69,AP41:$BH$63,AP$64,0),"")</f>
        <v/>
      </c>
      <c r="AQ73" s="126" t="str">
        <f>IF(AQ69&gt;3,VLOOKUP(AQ69,AQ41:$BH$63,AQ$64,0),"")</f>
        <v>Sincelejo</v>
      </c>
      <c r="AR73" s="126" t="str">
        <f>IF(AR69&gt;3,VLOOKUP(AR69,AR41:$BH$63,AR$64,0),"")</f>
        <v/>
      </c>
      <c r="AS73" s="126" t="str">
        <f>IF(AS69&gt;3,VLOOKUP(AS69,AS41:$BH$63,AS$64,0),"")</f>
        <v/>
      </c>
      <c r="AT73" s="126" t="str">
        <f>IF(AT69&gt;3,VLOOKUP(AT69,AT41:$BH$63,AT$64,0),"")</f>
        <v/>
      </c>
      <c r="AU73" s="126" t="str">
        <f>IF(AU69&gt;3,VLOOKUP(AU69,AU41:$BH$63,AU$64,0),"")</f>
        <v/>
      </c>
      <c r="AV73" s="126" t="str">
        <f>IF(AV69&gt;3,VLOOKUP(AV69,AV41:$BH$63,AV$64,0),"")</f>
        <v>Tunja</v>
      </c>
      <c r="AW73" s="126" t="str">
        <f>IF(AW69&gt;3,VLOOKUP(AW69,AW41:$BH$63,AW$64,0),"")</f>
        <v/>
      </c>
      <c r="AX73" s="126" t="str">
        <f>IF(AX69&gt;3,VLOOKUP(AX69,AX41:$BH$63,AX$64,0),"")</f>
        <v/>
      </c>
      <c r="AY73" s="126" t="str">
        <f>IF(AY69&gt;3,VLOOKUP(AY69,AY41:$BH$63,AY$64,0),"")</f>
        <v/>
      </c>
      <c r="AZ73" s="126" t="str">
        <f>IF(AZ69&gt;3,VLOOKUP(AZ69,AZ41:$BH$63,AZ$64,0),"")</f>
        <v/>
      </c>
      <c r="BA73" s="126" t="str">
        <f>IF(BA69&gt;3,VLOOKUP(BA69,BA41:$BH$63,BA$64,0),"")</f>
        <v/>
      </c>
      <c r="BB73" s="126" t="str">
        <f>IF(BB69&gt;3,VLOOKUP(BB69,BB41:$BH$63,BB$64,0),"")</f>
        <v/>
      </c>
      <c r="BC73" s="126" t="str">
        <f>IF(BC69&gt;3,VLOOKUP(BC69,BC41:$BH$63,BC$64,0),"")</f>
        <v/>
      </c>
      <c r="BD73" s="126" t="str">
        <f>IF(BD69&gt;3,VLOOKUP(BD69,BD41:$BH$63,BD$64,0),"")</f>
        <v/>
      </c>
      <c r="BE73" s="126" t="str">
        <f>IF(BE69&gt;3,VLOOKUP(BE69,BE41:$BH$63,BE$64,0),"")</f>
        <v/>
      </c>
      <c r="BF73" s="126" t="str">
        <f>IF(BF69&gt;3,VLOOKUP(BF69,BF41:$BH$63,BF$64,0),"")</f>
        <v>Barranquilla AM</v>
      </c>
      <c r="BG73" s="126" t="str">
        <f>IF(BG69&gt;3,VLOOKUP(BG69,BG41:$BH$63,BG$64,0),"")</f>
        <v>Montería</v>
      </c>
    </row>
    <row r="74" spans="1:59" ht="9.75" customHeight="1" x14ac:dyDescent="0.3"/>
  </sheetData>
  <mergeCells count="16">
    <mergeCell ref="AO3:AT3"/>
    <mergeCell ref="AU3:BA3"/>
    <mergeCell ref="BB3:BG3"/>
    <mergeCell ref="B39:G39"/>
    <mergeCell ref="H39:M39"/>
    <mergeCell ref="N39:T39"/>
    <mergeCell ref="U39:AF39"/>
    <mergeCell ref="AG39:AN39"/>
    <mergeCell ref="AO39:AT39"/>
    <mergeCell ref="AU39:BA39"/>
    <mergeCell ref="BB39:BG39"/>
    <mergeCell ref="B3:G3"/>
    <mergeCell ref="H3:M3"/>
    <mergeCell ref="N3:T3"/>
    <mergeCell ref="U3:AF3"/>
    <mergeCell ref="AG3:AN3"/>
  </mergeCells>
  <conditionalFormatting sqref="B41:BG63 B68:BG69">
    <cfRule type="cellIs" dxfId="131" priority="5" operator="lessThan">
      <formula>-3</formula>
    </cfRule>
    <cfRule type="cellIs" dxfId="130" priority="6" operator="greaterThan">
      <formula>3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121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5">
        <v>0.57698532018648119</v>
      </c>
      <c r="C4" s="145">
        <v>0.62827738668340083</v>
      </c>
      <c r="D4" s="145">
        <v>0.58013043839834766</v>
      </c>
    </row>
    <row r="5" spans="1:4" x14ac:dyDescent="0.35">
      <c r="A5" t="s">
        <v>175</v>
      </c>
      <c r="B5" s="145">
        <v>0.69980428529763272</v>
      </c>
      <c r="C5" s="145">
        <v>0.69460659029727156</v>
      </c>
      <c r="D5" s="145">
        <v>0.79054517686480996</v>
      </c>
    </row>
    <row r="6" spans="1:4" x14ac:dyDescent="0.35">
      <c r="A6" t="s">
        <v>176</v>
      </c>
      <c r="B6" s="145">
        <v>0.57022021374771692</v>
      </c>
      <c r="C6" s="145">
        <v>0.60627830054621956</v>
      </c>
      <c r="D6" s="145">
        <v>0.67995073687474494</v>
      </c>
    </row>
    <row r="7" spans="1:4" x14ac:dyDescent="0.35">
      <c r="A7" t="s">
        <v>177</v>
      </c>
      <c r="B7" s="145">
        <v>0.52600853170855633</v>
      </c>
      <c r="C7" s="145">
        <v>0.59946922884420462</v>
      </c>
      <c r="D7" s="145">
        <v>0.78237293001032404</v>
      </c>
    </row>
    <row r="8" spans="1:4" x14ac:dyDescent="0.35">
      <c r="A8" t="s">
        <v>178</v>
      </c>
      <c r="B8" s="145">
        <v>0.57711270929982572</v>
      </c>
      <c r="C8" s="145">
        <v>0.70455888361159058</v>
      </c>
      <c r="D8" s="145">
        <v>0.72635172225023137</v>
      </c>
    </row>
    <row r="9" spans="1:4" x14ac:dyDescent="0.35">
      <c r="A9" t="s">
        <v>179</v>
      </c>
      <c r="B9" s="145">
        <v>0.54077248114370013</v>
      </c>
      <c r="C9" s="145">
        <v>0.58372468610159378</v>
      </c>
      <c r="D9" s="145">
        <v>0.6144565713660346</v>
      </c>
    </row>
    <row r="10" spans="1:4" x14ac:dyDescent="0.35">
      <c r="A10" t="s">
        <v>180</v>
      </c>
      <c r="B10" s="145">
        <v>0.55721280965318987</v>
      </c>
      <c r="C10" s="145">
        <v>0.66693292661605053</v>
      </c>
      <c r="D10" s="145">
        <v>0.68382208262909083</v>
      </c>
    </row>
    <row r="11" spans="1:4" x14ac:dyDescent="0.35">
      <c r="A11" t="s">
        <v>181</v>
      </c>
      <c r="B11" s="145">
        <v>0.52733496961588699</v>
      </c>
      <c r="C11" s="145">
        <v>0.67166821995179304</v>
      </c>
      <c r="D11" s="145">
        <v>0.77643871249722041</v>
      </c>
    </row>
    <row r="12" spans="1:4" x14ac:dyDescent="0.35">
      <c r="A12" t="s">
        <v>182</v>
      </c>
      <c r="B12" s="145">
        <v>0.66121751594167</v>
      </c>
      <c r="C12" s="145">
        <v>0.78149890125483967</v>
      </c>
      <c r="D12" s="145">
        <v>0.78869959018129654</v>
      </c>
    </row>
    <row r="13" spans="1:4" x14ac:dyDescent="0.35">
      <c r="A13" t="s">
        <v>183</v>
      </c>
      <c r="B13" s="145">
        <v>0.35214274687913322</v>
      </c>
      <c r="C13" s="145">
        <v>0.38637686867815402</v>
      </c>
      <c r="D13" s="145">
        <v>0.34442615905342899</v>
      </c>
    </row>
    <row r="14" spans="1:4" x14ac:dyDescent="0.35">
      <c r="A14" t="s">
        <v>184</v>
      </c>
      <c r="B14" s="145">
        <v>0.31320579912207425</v>
      </c>
      <c r="C14" s="145">
        <v>0.30545039073751751</v>
      </c>
      <c r="D14" s="145">
        <v>0.47514436128699394</v>
      </c>
    </row>
    <row r="15" spans="1:4" x14ac:dyDescent="0.35">
      <c r="A15" t="s">
        <v>185</v>
      </c>
      <c r="B15" s="145">
        <v>0.28076324156264182</v>
      </c>
      <c r="C15" s="145">
        <v>0.46273806083091173</v>
      </c>
      <c r="D15" s="145">
        <v>0.70333286674684281</v>
      </c>
    </row>
    <row r="16" spans="1:4" x14ac:dyDescent="0.35">
      <c r="A16" t="s">
        <v>186</v>
      </c>
      <c r="B16" s="145">
        <v>0.51818319769882049</v>
      </c>
      <c r="C16" s="145">
        <v>0.62341115544995007</v>
      </c>
      <c r="D16" s="145">
        <v>0.62741466436447935</v>
      </c>
    </row>
    <row r="17" spans="1:4" x14ac:dyDescent="0.35">
      <c r="A17" t="s">
        <v>187</v>
      </c>
      <c r="B17" s="145">
        <v>0.39578326679728931</v>
      </c>
      <c r="C17" s="145">
        <v>0.43518934823214372</v>
      </c>
      <c r="D17" s="145">
        <v>0.55120142028045516</v>
      </c>
    </row>
    <row r="18" spans="1:4" x14ac:dyDescent="0.35">
      <c r="A18" t="s">
        <v>188</v>
      </c>
      <c r="B18" s="145">
        <v>0.47360418439972385</v>
      </c>
      <c r="C18" s="145">
        <v>0.6110466114178843</v>
      </c>
      <c r="D18" s="145">
        <v>0.53709136334457375</v>
      </c>
    </row>
    <row r="19" spans="1:4" x14ac:dyDescent="0.35">
      <c r="A19" t="s">
        <v>189</v>
      </c>
      <c r="B19" s="145">
        <v>0.45681836654322661</v>
      </c>
      <c r="C19" s="145">
        <v>0.48443762581808703</v>
      </c>
      <c r="D19" s="145">
        <v>0.57264841961662705</v>
      </c>
    </row>
    <row r="20" spans="1:4" x14ac:dyDescent="0.35">
      <c r="A20" t="s">
        <v>190</v>
      </c>
      <c r="B20" s="145">
        <v>0.20070679581389142</v>
      </c>
      <c r="C20" s="145">
        <v>0.17741603471265577</v>
      </c>
      <c r="D20" s="145">
        <v>0.1041238963015587</v>
      </c>
    </row>
    <row r="21" spans="1:4" x14ac:dyDescent="0.35">
      <c r="A21" t="s">
        <v>191</v>
      </c>
      <c r="B21" s="145">
        <v>0.3784809278501961</v>
      </c>
      <c r="C21" s="145">
        <v>0.34811080108984677</v>
      </c>
      <c r="D21" s="145">
        <v>0.38909357091151497</v>
      </c>
    </row>
    <row r="22" spans="1:4" x14ac:dyDescent="0.35">
      <c r="A22" t="s">
        <v>192</v>
      </c>
      <c r="B22" s="145">
        <v>0.1993919669007331</v>
      </c>
      <c r="C22" s="145">
        <v>0.1799130761076454</v>
      </c>
      <c r="D22" s="145">
        <v>0.26799923441482543</v>
      </c>
    </row>
    <row r="23" spans="1:4" x14ac:dyDescent="0.35">
      <c r="A23" t="s">
        <v>193</v>
      </c>
      <c r="B23" s="145">
        <v>0.40949246543660867</v>
      </c>
      <c r="C23" s="145">
        <v>0.35929939229848079</v>
      </c>
      <c r="D23" s="145">
        <v>0.28781232707848464</v>
      </c>
    </row>
    <row r="24" spans="1:4" x14ac:dyDescent="0.35">
      <c r="A24" t="s">
        <v>194</v>
      </c>
      <c r="B24" s="145">
        <v>0.5754513462921923</v>
      </c>
      <c r="C24" s="145">
        <v>0.66503338804251433</v>
      </c>
      <c r="D24" s="145">
        <v>0.76606479536476479</v>
      </c>
    </row>
    <row r="25" spans="1:4" x14ac:dyDescent="0.35">
      <c r="A25" t="s">
        <v>195</v>
      </c>
      <c r="B25" s="145">
        <v>0.15915247551530343</v>
      </c>
      <c r="C25" s="145">
        <v>9.0366709505400475E-2</v>
      </c>
      <c r="D25" s="145">
        <v>0.16142570304348502</v>
      </c>
    </row>
    <row r="26" spans="1:4" x14ac:dyDescent="0.35">
      <c r="A26" t="s">
        <v>196</v>
      </c>
      <c r="B26" s="145">
        <v>0.47178187083648065</v>
      </c>
      <c r="C26" s="145">
        <v>0.50039455464890337</v>
      </c>
      <c r="D26" s="145">
        <v>0.5215425222395258</v>
      </c>
    </row>
    <row r="28" spans="1:4" x14ac:dyDescent="0.35">
      <c r="A28" t="s">
        <v>224</v>
      </c>
      <c r="B28" s="145">
        <f>MAX($C$4:$D$26)</f>
        <v>0.79054517686480996</v>
      </c>
    </row>
    <row r="29" spans="1:4" x14ac:dyDescent="0.35">
      <c r="A29" t="s">
        <v>226</v>
      </c>
      <c r="B29" s="145">
        <f>MIN($C$4:$D$26)</f>
        <v>9.0366709505400475E-2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123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81">
        <v>0.17979601928253539</v>
      </c>
      <c r="C4" s="181">
        <v>0.21423209061407705</v>
      </c>
      <c r="D4" s="181">
        <v>0.12379113227719755</v>
      </c>
    </row>
    <row r="5" spans="1:4" x14ac:dyDescent="0.35">
      <c r="A5" t="s">
        <v>175</v>
      </c>
      <c r="B5" s="181">
        <v>7.655791344797977E-2</v>
      </c>
      <c r="C5" s="181">
        <v>6.5506502399024086E-2</v>
      </c>
      <c r="D5" s="181">
        <v>7.4125346116524909E-2</v>
      </c>
    </row>
    <row r="6" spans="1:4" x14ac:dyDescent="0.35">
      <c r="A6" t="s">
        <v>176</v>
      </c>
      <c r="B6" s="181">
        <v>7.3934760149378886E-2</v>
      </c>
      <c r="C6" s="181">
        <v>0.11606526888812972</v>
      </c>
      <c r="D6" s="181">
        <v>7.7903278385463737E-2</v>
      </c>
    </row>
    <row r="7" spans="1:4" x14ac:dyDescent="0.35">
      <c r="A7" t="s">
        <v>177</v>
      </c>
      <c r="B7" s="181">
        <v>3.8131195101537736E-2</v>
      </c>
      <c r="C7" s="181">
        <v>5.8640772668932729E-2</v>
      </c>
      <c r="D7" s="181">
        <v>5.1093785041005896E-2</v>
      </c>
    </row>
    <row r="8" spans="1:4" x14ac:dyDescent="0.35">
      <c r="A8" t="s">
        <v>178</v>
      </c>
      <c r="B8" s="181">
        <v>4.1139956769012997E-2</v>
      </c>
      <c r="C8" s="181">
        <v>3.4606532285929845E-2</v>
      </c>
      <c r="D8" s="181">
        <v>4.3712019369758208E-2</v>
      </c>
    </row>
    <row r="9" spans="1:4" x14ac:dyDescent="0.35">
      <c r="A9" t="s">
        <v>179</v>
      </c>
      <c r="B9" s="181">
        <v>0.10451116115043499</v>
      </c>
      <c r="C9" s="181">
        <v>9.6502018882064736E-2</v>
      </c>
      <c r="D9" s="181">
        <v>0.12190885999409846</v>
      </c>
    </row>
    <row r="10" spans="1:4" x14ac:dyDescent="0.35">
      <c r="A10" t="s">
        <v>180</v>
      </c>
      <c r="B10" s="181">
        <v>2.8041732122847034E-2</v>
      </c>
      <c r="C10" s="181">
        <v>4.1693761383242309E-2</v>
      </c>
      <c r="D10" s="181">
        <v>0.24888995963123473</v>
      </c>
    </row>
    <row r="11" spans="1:4" x14ac:dyDescent="0.35">
      <c r="A11" t="s">
        <v>181</v>
      </c>
      <c r="B11" s="181">
        <v>0.29545811237454972</v>
      </c>
      <c r="C11" s="181">
        <v>0.29716813475337217</v>
      </c>
      <c r="D11" s="181">
        <v>0.28727659760527602</v>
      </c>
    </row>
    <row r="12" spans="1:4" x14ac:dyDescent="0.35">
      <c r="A12" t="s">
        <v>196</v>
      </c>
      <c r="B12" s="181">
        <v>9.3524067357016807E-3</v>
      </c>
      <c r="C12" s="181">
        <v>2.5350652459580032E-2</v>
      </c>
      <c r="D12" s="181">
        <v>2.4463210988183513E-2</v>
      </c>
    </row>
    <row r="13" spans="1:4" x14ac:dyDescent="0.35">
      <c r="A13" t="s">
        <v>182</v>
      </c>
      <c r="B13" s="181">
        <v>5.7745653408094857E-2</v>
      </c>
      <c r="C13" s="181">
        <v>3.18586737924886E-2</v>
      </c>
      <c r="D13" s="181">
        <v>7.2636038487157772E-2</v>
      </c>
    </row>
    <row r="14" spans="1:4" x14ac:dyDescent="0.35">
      <c r="A14" t="s">
        <v>183</v>
      </c>
      <c r="B14" s="181">
        <v>0.67159270867280163</v>
      </c>
      <c r="C14" s="181">
        <v>7.2051532329576895E-2</v>
      </c>
      <c r="D14" s="181">
        <v>3.9526866111775742E-2</v>
      </c>
    </row>
    <row r="15" spans="1:4" x14ac:dyDescent="0.35">
      <c r="A15" t="s">
        <v>184</v>
      </c>
      <c r="B15" s="181">
        <v>1.5570265005694551E-2</v>
      </c>
      <c r="C15" s="181">
        <v>1.6694751080153093E-2</v>
      </c>
      <c r="D15" s="181">
        <v>1.7841964943835959E-2</v>
      </c>
    </row>
    <row r="16" spans="1:4" x14ac:dyDescent="0.35">
      <c r="A16" t="s">
        <v>185</v>
      </c>
      <c r="B16" s="181">
        <v>0.11340980902945504</v>
      </c>
      <c r="C16" s="181">
        <v>0.24548546571607352</v>
      </c>
      <c r="D16" s="181">
        <v>0.20798987187297502</v>
      </c>
    </row>
    <row r="17" spans="1:4" x14ac:dyDescent="0.35">
      <c r="A17" t="s">
        <v>186</v>
      </c>
      <c r="B17" s="181">
        <v>9.1973628024445933E-2</v>
      </c>
      <c r="C17" s="181">
        <v>0.10177098367518518</v>
      </c>
      <c r="D17" s="181">
        <v>6.142690722403582E-2</v>
      </c>
    </row>
    <row r="18" spans="1:4" x14ac:dyDescent="0.35">
      <c r="A18" t="s">
        <v>187</v>
      </c>
      <c r="B18" s="181">
        <v>0.27100768275109038</v>
      </c>
      <c r="C18" s="181">
        <v>0.4394652859092476</v>
      </c>
      <c r="D18" s="181">
        <v>0.17202275696409491</v>
      </c>
    </row>
    <row r="19" spans="1:4" x14ac:dyDescent="0.35">
      <c r="A19" t="s">
        <v>188</v>
      </c>
      <c r="B19" s="181">
        <v>3.103449589431901E-2</v>
      </c>
      <c r="C19" s="181">
        <v>2.6727788736313735E-2</v>
      </c>
      <c r="D19" s="181">
        <v>1.9972422608526538E-2</v>
      </c>
    </row>
    <row r="20" spans="1:4" x14ac:dyDescent="0.35">
      <c r="A20" t="s">
        <v>189</v>
      </c>
      <c r="B20" s="181">
        <v>7.1032554638065057E-2</v>
      </c>
      <c r="C20" s="181">
        <v>5.6905846750121218E-2</v>
      </c>
      <c r="D20" s="181">
        <v>4.3789826786517806E-2</v>
      </c>
    </row>
    <row r="21" spans="1:4" x14ac:dyDescent="0.35">
      <c r="A21" t="s">
        <v>190</v>
      </c>
      <c r="B21" s="181">
        <v>0.16415498707047843</v>
      </c>
      <c r="C21" s="181">
        <v>6.4695070840027156E-3</v>
      </c>
      <c r="D21" s="181">
        <v>4.6428851470745533E-3</v>
      </c>
    </row>
    <row r="22" spans="1:4" x14ac:dyDescent="0.35">
      <c r="A22" t="s">
        <v>191</v>
      </c>
      <c r="B22" s="181">
        <v>0.10348741540317355</v>
      </c>
      <c r="C22" s="181">
        <v>0.21519272803889405</v>
      </c>
      <c r="D22" s="181">
        <v>0.20401374639199193</v>
      </c>
    </row>
    <row r="23" spans="1:4" x14ac:dyDescent="0.35">
      <c r="A23" t="s">
        <v>192</v>
      </c>
      <c r="B23" s="181">
        <v>4.4302723015655507E-2</v>
      </c>
      <c r="C23" s="181">
        <v>7.4744305764290211E-2</v>
      </c>
      <c r="D23" s="181">
        <v>6.0227686288136316E-2</v>
      </c>
    </row>
    <row r="24" spans="1:4" x14ac:dyDescent="0.35">
      <c r="A24" t="s">
        <v>193</v>
      </c>
      <c r="B24" s="181">
        <v>1.4267155319755408E-2</v>
      </c>
      <c r="C24" s="181">
        <v>1.1019912176611728E-2</v>
      </c>
      <c r="D24" s="181">
        <v>7.9368265280974366E-3</v>
      </c>
    </row>
    <row r="25" spans="1:4" x14ac:dyDescent="0.35">
      <c r="A25" t="s">
        <v>194</v>
      </c>
      <c r="B25" s="181">
        <v>2.7906646481638122E-2</v>
      </c>
      <c r="C25" s="181">
        <v>4.0512155061848465E-2</v>
      </c>
      <c r="D25" s="181">
        <v>3.7765751036523652E-2</v>
      </c>
    </row>
    <row r="26" spans="1:4" x14ac:dyDescent="0.35">
      <c r="A26" t="s">
        <v>195</v>
      </c>
      <c r="B26" s="181">
        <v>0.83306024736543893</v>
      </c>
      <c r="C26" s="220">
        <v>0.55739324753856678</v>
      </c>
      <c r="D26" s="220">
        <v>0.50387084224802536</v>
      </c>
    </row>
    <row r="28" spans="1:4" x14ac:dyDescent="0.35">
      <c r="A28" t="s">
        <v>224</v>
      </c>
      <c r="B28" s="105">
        <f>MAX($C$4:$D$26)</f>
        <v>0.55739324753856678</v>
      </c>
    </row>
    <row r="29" spans="1:4" x14ac:dyDescent="0.35">
      <c r="A29" t="s">
        <v>226</v>
      </c>
      <c r="B29" s="105">
        <f>MIN($C$4:$D$26)</f>
        <v>4.6428851470745533E-3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7030A0"/>
  </sheetPr>
  <dimension ref="A1:H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8" x14ac:dyDescent="0.35">
      <c r="A1" s="1" t="s">
        <v>125</v>
      </c>
    </row>
    <row r="3" spans="1:8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8" x14ac:dyDescent="0.35">
      <c r="A4" t="s">
        <v>174</v>
      </c>
      <c r="B4" s="65"/>
      <c r="C4">
        <v>0.66666666666666652</v>
      </c>
      <c r="D4">
        <v>0.72</v>
      </c>
      <c r="G4" s="65"/>
      <c r="H4" s="65"/>
    </row>
    <row r="5" spans="1:8" x14ac:dyDescent="0.35">
      <c r="A5" t="s">
        <v>175</v>
      </c>
      <c r="B5" s="65"/>
      <c r="C5">
        <v>0.62637362637362637</v>
      </c>
      <c r="D5">
        <v>0.8</v>
      </c>
      <c r="G5" s="65"/>
      <c r="H5" s="65"/>
    </row>
    <row r="6" spans="1:8" x14ac:dyDescent="0.35">
      <c r="A6" t="s">
        <v>176</v>
      </c>
      <c r="B6" s="65"/>
      <c r="C6">
        <v>0.66666666666666652</v>
      </c>
      <c r="D6">
        <v>0.75</v>
      </c>
      <c r="G6" s="65"/>
      <c r="H6" s="65"/>
    </row>
    <row r="7" spans="1:8" x14ac:dyDescent="0.35">
      <c r="A7" t="s">
        <v>177</v>
      </c>
      <c r="B7" s="65"/>
      <c r="C7">
        <v>0.68085106382978722</v>
      </c>
      <c r="D7">
        <v>0.72727272727272729</v>
      </c>
      <c r="G7" s="65"/>
      <c r="H7" s="65"/>
    </row>
    <row r="8" spans="1:8" x14ac:dyDescent="0.35">
      <c r="A8" t="s">
        <v>178</v>
      </c>
      <c r="B8" s="65"/>
      <c r="C8">
        <v>0.64516129032258063</v>
      </c>
      <c r="D8">
        <v>0.56666666666666665</v>
      </c>
      <c r="G8" s="65"/>
      <c r="H8" s="65"/>
    </row>
    <row r="9" spans="1:8" x14ac:dyDescent="0.35">
      <c r="A9" t="s">
        <v>179</v>
      </c>
      <c r="B9" s="65"/>
      <c r="C9">
        <v>0.70833333333333348</v>
      </c>
      <c r="D9">
        <v>0.82352941176470584</v>
      </c>
      <c r="G9" s="65"/>
      <c r="H9" s="65"/>
    </row>
    <row r="10" spans="1:8" x14ac:dyDescent="0.35">
      <c r="A10" t="s">
        <v>180</v>
      </c>
      <c r="B10" s="65"/>
      <c r="C10">
        <v>0.73684210526315785</v>
      </c>
      <c r="D10">
        <v>0.6</v>
      </c>
      <c r="G10" s="65"/>
      <c r="H10" s="65"/>
    </row>
    <row r="11" spans="1:8" x14ac:dyDescent="0.35">
      <c r="A11" t="s">
        <v>181</v>
      </c>
      <c r="B11" s="65"/>
      <c r="C11">
        <v>0.69863013698630139</v>
      </c>
      <c r="D11">
        <v>0.82857142857142863</v>
      </c>
      <c r="G11" s="65"/>
      <c r="H11" s="65"/>
    </row>
    <row r="12" spans="1:8" x14ac:dyDescent="0.35">
      <c r="A12" t="s">
        <v>196</v>
      </c>
      <c r="B12" s="65"/>
      <c r="C12">
        <v>0.47058823529411759</v>
      </c>
      <c r="D12">
        <v>0.72340425531914898</v>
      </c>
      <c r="G12" s="65"/>
      <c r="H12" s="65"/>
    </row>
    <row r="13" spans="1:8" x14ac:dyDescent="0.35">
      <c r="A13" t="s">
        <v>182</v>
      </c>
      <c r="B13" s="65"/>
      <c r="C13">
        <v>0.66666666666666652</v>
      </c>
      <c r="D13">
        <v>0.73333333333333328</v>
      </c>
      <c r="G13" s="65"/>
      <c r="H13" s="65"/>
    </row>
    <row r="14" spans="1:8" x14ac:dyDescent="0.35">
      <c r="A14" t="s">
        <v>183</v>
      </c>
      <c r="B14" s="65"/>
      <c r="C14">
        <v>0.625</v>
      </c>
      <c r="D14">
        <v>0.77777777777777779</v>
      </c>
      <c r="G14" s="65"/>
      <c r="H14" s="65"/>
    </row>
    <row r="15" spans="1:8" x14ac:dyDescent="0.35">
      <c r="A15" t="s">
        <v>184</v>
      </c>
      <c r="B15" s="65"/>
      <c r="C15">
        <v>0.67796610169491511</v>
      </c>
      <c r="D15">
        <v>0.64583333333333337</v>
      </c>
      <c r="G15" s="65"/>
      <c r="H15" s="65"/>
    </row>
    <row r="16" spans="1:8" x14ac:dyDescent="0.35">
      <c r="A16" t="s">
        <v>185</v>
      </c>
      <c r="B16" s="65"/>
      <c r="C16">
        <v>0.57142857142857106</v>
      </c>
      <c r="D16">
        <v>0.4642857142857143</v>
      </c>
      <c r="G16" s="65"/>
      <c r="H16" s="65"/>
    </row>
    <row r="17" spans="1:8" x14ac:dyDescent="0.35">
      <c r="A17" t="s">
        <v>186</v>
      </c>
      <c r="B17" s="65"/>
      <c r="C17">
        <v>0.8</v>
      </c>
      <c r="D17">
        <v>0.6470588235294118</v>
      </c>
      <c r="G17" s="65"/>
      <c r="H17" s="65"/>
    </row>
    <row r="18" spans="1:8" x14ac:dyDescent="0.35">
      <c r="A18" t="s">
        <v>187</v>
      </c>
      <c r="B18" s="65"/>
      <c r="C18">
        <v>0.54545454545454541</v>
      </c>
      <c r="D18">
        <v>0.68571428571428572</v>
      </c>
      <c r="G18" s="65"/>
      <c r="H18" s="65"/>
    </row>
    <row r="19" spans="1:8" x14ac:dyDescent="0.35">
      <c r="A19" t="s">
        <v>188</v>
      </c>
      <c r="B19" s="65"/>
      <c r="C19">
        <v>0.75</v>
      </c>
      <c r="D19">
        <v>0.55555555555555558</v>
      </c>
      <c r="G19" s="65"/>
      <c r="H19" s="65"/>
    </row>
    <row r="20" spans="1:8" x14ac:dyDescent="0.35">
      <c r="A20" t="s">
        <v>189</v>
      </c>
      <c r="B20" s="65"/>
      <c r="C20">
        <v>0.8571428571428571</v>
      </c>
      <c r="D20">
        <v>0.6875</v>
      </c>
      <c r="G20" s="65"/>
      <c r="H20" s="65"/>
    </row>
    <row r="21" spans="1:8" x14ac:dyDescent="0.35">
      <c r="A21" t="s">
        <v>190</v>
      </c>
      <c r="B21" s="65"/>
      <c r="C21">
        <v>0.55555555555555558</v>
      </c>
      <c r="D21">
        <v>0.63157894736842102</v>
      </c>
      <c r="G21" s="65"/>
      <c r="H21" s="65"/>
    </row>
    <row r="22" spans="1:8" x14ac:dyDescent="0.35">
      <c r="A22" t="s">
        <v>191</v>
      </c>
      <c r="B22" s="65"/>
      <c r="C22">
        <v>0.67741935483870963</v>
      </c>
      <c r="D22">
        <v>0.72727272727272729</v>
      </c>
      <c r="G22" s="65"/>
      <c r="H22" s="65"/>
    </row>
    <row r="23" spans="1:8" x14ac:dyDescent="0.35">
      <c r="A23" t="s">
        <v>192</v>
      </c>
      <c r="B23" s="65"/>
      <c r="C23">
        <v>0.375</v>
      </c>
      <c r="D23">
        <v>0.78260869565217395</v>
      </c>
      <c r="G23" s="65"/>
      <c r="H23" s="65"/>
    </row>
    <row r="24" spans="1:8" x14ac:dyDescent="0.35">
      <c r="A24" t="s">
        <v>193</v>
      </c>
      <c r="B24" s="65"/>
      <c r="C24">
        <v>0.75</v>
      </c>
      <c r="D24">
        <v>0.58333333333333337</v>
      </c>
      <c r="G24" s="65"/>
      <c r="H24" s="65"/>
    </row>
    <row r="25" spans="1:8" x14ac:dyDescent="0.35">
      <c r="A25" t="s">
        <v>194</v>
      </c>
      <c r="B25" s="65"/>
      <c r="C25">
        <v>0.69565217391304346</v>
      </c>
      <c r="D25" s="221">
        <v>0.40357143342857144</v>
      </c>
      <c r="G25" s="65"/>
      <c r="H25" s="65"/>
    </row>
    <row r="26" spans="1:8" x14ac:dyDescent="0.35">
      <c r="A26" t="s">
        <v>195</v>
      </c>
      <c r="B26" s="65"/>
      <c r="C26">
        <v>0.5</v>
      </c>
      <c r="D26">
        <v>0.69230769230769229</v>
      </c>
      <c r="G26" s="65"/>
      <c r="H26" s="65"/>
    </row>
    <row r="28" spans="1:8" x14ac:dyDescent="0.35">
      <c r="A28" t="s">
        <v>224</v>
      </c>
      <c r="B28" s="105">
        <f>MAX($C$4:$D$26)</f>
        <v>0.8571428571428571</v>
      </c>
    </row>
    <row r="29" spans="1:8" x14ac:dyDescent="0.35">
      <c r="A29" t="s">
        <v>226</v>
      </c>
      <c r="B29" s="105">
        <f>MIN($C$4:$D$26)</f>
        <v>0.375</v>
      </c>
    </row>
    <row r="30" spans="1:8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246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6">
        <v>2.8055350970592925E-2</v>
      </c>
      <c r="C4" s="146">
        <v>2.6456603214539336E-2</v>
      </c>
      <c r="D4" s="146">
        <v>2.4154955196003323E-2</v>
      </c>
    </row>
    <row r="5" spans="1:4" x14ac:dyDescent="0.35">
      <c r="A5" t="s">
        <v>175</v>
      </c>
      <c r="B5" s="146">
        <v>2.3381986907243184E-2</v>
      </c>
      <c r="C5" s="146">
        <v>2.4800922302940478E-2</v>
      </c>
      <c r="D5" s="146">
        <v>2.5761300386129164E-2</v>
      </c>
    </row>
    <row r="6" spans="1:4" x14ac:dyDescent="0.35">
      <c r="A6" t="s">
        <v>176</v>
      </c>
      <c r="B6" s="146">
        <v>1.9881083401258957E-2</v>
      </c>
      <c r="C6" s="146">
        <v>2.2450660366642276E-2</v>
      </c>
      <c r="D6" s="146">
        <v>1.8675204971822755E-2</v>
      </c>
    </row>
    <row r="7" spans="1:4" x14ac:dyDescent="0.35">
      <c r="A7" t="s">
        <v>177</v>
      </c>
      <c r="B7" s="146">
        <v>1.6268262975096932E-2</v>
      </c>
      <c r="C7" s="146">
        <v>1.889728595804371E-2</v>
      </c>
      <c r="D7" s="146">
        <v>1.4578307727709435E-2</v>
      </c>
    </row>
    <row r="8" spans="1:4" x14ac:dyDescent="0.35">
      <c r="A8" t="s">
        <v>178</v>
      </c>
      <c r="B8" s="146">
        <v>1.9827156114137951E-2</v>
      </c>
      <c r="C8" s="146">
        <v>2.374466256151123E-2</v>
      </c>
      <c r="D8" s="146">
        <v>2.2433217864452664E-2</v>
      </c>
    </row>
    <row r="9" spans="1:4" x14ac:dyDescent="0.35">
      <c r="A9" t="s">
        <v>179</v>
      </c>
      <c r="B9" s="146">
        <v>1.5574508381737238E-2</v>
      </c>
      <c r="C9" s="146">
        <v>1.5876102196489224E-2</v>
      </c>
      <c r="D9" s="146">
        <v>2.0865458504988284E-2</v>
      </c>
    </row>
    <row r="10" spans="1:4" x14ac:dyDescent="0.35">
      <c r="A10" t="s">
        <v>180</v>
      </c>
      <c r="B10" s="146">
        <v>1.2335365200296712E-2</v>
      </c>
      <c r="C10" s="146">
        <v>9.6154097258649481E-3</v>
      </c>
      <c r="D10" s="146">
        <v>1.100520775093374E-2</v>
      </c>
    </row>
    <row r="11" spans="1:4" x14ac:dyDescent="0.35">
      <c r="A11" t="s">
        <v>181</v>
      </c>
      <c r="B11" s="146">
        <v>3.3928180912964831E-2</v>
      </c>
      <c r="C11" s="146">
        <v>3.5463605285980512E-2</v>
      </c>
      <c r="D11" s="146">
        <v>3.2766581657298607E-2</v>
      </c>
    </row>
    <row r="12" spans="1:4" x14ac:dyDescent="0.35">
      <c r="A12" t="s">
        <v>182</v>
      </c>
      <c r="B12" s="146">
        <v>1.3112872845755056E-2</v>
      </c>
      <c r="C12" s="146">
        <v>1.5274396298652236E-2</v>
      </c>
      <c r="D12" s="146">
        <v>1.2689577964043334E-2</v>
      </c>
    </row>
    <row r="13" spans="1:4" x14ac:dyDescent="0.35">
      <c r="A13" t="s">
        <v>183</v>
      </c>
      <c r="B13" s="146">
        <v>1.3863659365467523E-2</v>
      </c>
      <c r="C13" s="146">
        <v>1.3531423241797203E-2</v>
      </c>
      <c r="D13" s="146">
        <v>1.2736698679457681E-2</v>
      </c>
    </row>
    <row r="14" spans="1:4" x14ac:dyDescent="0.35">
      <c r="A14" t="s">
        <v>184</v>
      </c>
      <c r="B14" s="146">
        <v>1.5975376626662985E-2</v>
      </c>
      <c r="C14" s="146">
        <v>1.1355251644527943E-2</v>
      </c>
      <c r="D14" s="146">
        <v>1.6267439576132386E-2</v>
      </c>
    </row>
    <row r="15" spans="1:4" x14ac:dyDescent="0.35">
      <c r="A15" t="s">
        <v>185</v>
      </c>
      <c r="B15" s="146">
        <v>9.6233294898833196E-3</v>
      </c>
      <c r="C15" s="146">
        <v>1.0461867945911972E-2</v>
      </c>
      <c r="D15" s="146">
        <v>1.4054392252417522E-2</v>
      </c>
    </row>
    <row r="16" spans="1:4" x14ac:dyDescent="0.35">
      <c r="A16" t="s">
        <v>186</v>
      </c>
      <c r="B16" s="146">
        <v>8.7903493920163753E-3</v>
      </c>
      <c r="C16" s="146">
        <v>9.2367263425619569E-3</v>
      </c>
      <c r="D16" s="146">
        <v>1.0607282897667238E-2</v>
      </c>
    </row>
    <row r="17" spans="1:4" x14ac:dyDescent="0.35">
      <c r="A17" t="s">
        <v>187</v>
      </c>
      <c r="B17" s="146">
        <v>1.7085034161871907E-2</v>
      </c>
      <c r="C17" s="146">
        <v>1.6633618823766214E-2</v>
      </c>
      <c r="D17" s="146">
        <v>1.7890337474318535E-2</v>
      </c>
    </row>
    <row r="18" spans="1:4" x14ac:dyDescent="0.35">
      <c r="A18" t="s">
        <v>188</v>
      </c>
      <c r="B18" s="146">
        <v>8.9665315321876791E-3</v>
      </c>
      <c r="C18" s="146">
        <v>1.1578594017130191E-2</v>
      </c>
      <c r="D18" s="146">
        <v>7.5488284355398677E-3</v>
      </c>
    </row>
    <row r="19" spans="1:4" x14ac:dyDescent="0.35">
      <c r="A19" t="s">
        <v>189</v>
      </c>
      <c r="B19" s="146">
        <v>1.7816611240347901E-2</v>
      </c>
      <c r="C19" s="146">
        <v>1.2956421581298524E-2</v>
      </c>
      <c r="D19" s="146">
        <v>1.3258789236894575E-2</v>
      </c>
    </row>
    <row r="20" spans="1:4" x14ac:dyDescent="0.35">
      <c r="A20" t="s">
        <v>190</v>
      </c>
      <c r="B20" s="146">
        <v>1.3594361057658827E-2</v>
      </c>
      <c r="C20" s="146">
        <v>1.4600195907127198E-2</v>
      </c>
      <c r="D20" s="146">
        <v>1.3536870498080686E-2</v>
      </c>
    </row>
    <row r="21" spans="1:4" x14ac:dyDescent="0.35">
      <c r="A21" t="s">
        <v>191</v>
      </c>
      <c r="B21" s="146">
        <v>6.6348075178282876E-3</v>
      </c>
      <c r="C21" s="146">
        <v>6.6055295953313178E-3</v>
      </c>
      <c r="D21" s="146">
        <v>7.0771066415270482E-3</v>
      </c>
    </row>
    <row r="22" spans="1:4" x14ac:dyDescent="0.35">
      <c r="A22" t="s">
        <v>192</v>
      </c>
      <c r="B22" s="146">
        <v>1.1847389696799658E-2</v>
      </c>
      <c r="C22" s="146">
        <v>1.4051623490218747E-2</v>
      </c>
      <c r="D22" s="146">
        <v>1.1969697659196593E-2</v>
      </c>
    </row>
    <row r="23" spans="1:4" x14ac:dyDescent="0.35">
      <c r="A23" t="s">
        <v>193</v>
      </c>
      <c r="B23" s="146">
        <v>1.038796797142484E-2</v>
      </c>
      <c r="C23" s="146">
        <v>8.427994604433579E-3</v>
      </c>
      <c r="D23" s="146">
        <v>9.6200115963082904E-3</v>
      </c>
    </row>
    <row r="24" spans="1:4" x14ac:dyDescent="0.35">
      <c r="A24" t="s">
        <v>194</v>
      </c>
      <c r="B24" s="146">
        <v>1.04141748024016E-2</v>
      </c>
      <c r="C24" s="146">
        <v>1.0295155267135054E-2</v>
      </c>
      <c r="D24" s="146">
        <v>1.2651568681168518E-2</v>
      </c>
    </row>
    <row r="25" spans="1:4" x14ac:dyDescent="0.35">
      <c r="A25" t="s">
        <v>195</v>
      </c>
      <c r="B25" s="146">
        <v>1.4997598583124971E-2</v>
      </c>
      <c r="C25" s="146">
        <v>1.5627430654361636E-2</v>
      </c>
      <c r="D25" s="146">
        <v>1.7891782175564121E-2</v>
      </c>
    </row>
    <row r="26" spans="1:4" x14ac:dyDescent="0.35">
      <c r="A26" t="s">
        <v>196</v>
      </c>
      <c r="B26" s="146">
        <v>8.8001128078531235E-3</v>
      </c>
      <c r="C26" s="146">
        <v>1.15403290308989E-2</v>
      </c>
      <c r="D26" s="146">
        <v>1.0871291155880687E-2</v>
      </c>
    </row>
    <row r="28" spans="1:4" x14ac:dyDescent="0.35">
      <c r="A28" t="s">
        <v>224</v>
      </c>
      <c r="B28" s="113">
        <f>MAX($C$4:$D$26)</f>
        <v>3.5463605285980512E-2</v>
      </c>
    </row>
    <row r="29" spans="1:4" x14ac:dyDescent="0.35">
      <c r="A29" t="s">
        <v>226</v>
      </c>
      <c r="B29" s="113">
        <f>MIN($C$4:$D$26)</f>
        <v>6.6055295953313178E-3</v>
      </c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7030A0"/>
  </sheetPr>
  <dimension ref="A1:G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7" x14ac:dyDescent="0.35">
      <c r="A1" s="1" t="s">
        <v>131</v>
      </c>
    </row>
    <row r="3" spans="1:7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7" x14ac:dyDescent="0.35">
      <c r="A4" t="s">
        <v>174</v>
      </c>
      <c r="B4" s="16"/>
      <c r="C4">
        <v>0.64</v>
      </c>
      <c r="D4">
        <v>0.64</v>
      </c>
      <c r="G4" s="16"/>
    </row>
    <row r="5" spans="1:7" x14ac:dyDescent="0.35">
      <c r="A5" t="s">
        <v>175</v>
      </c>
      <c r="B5" s="16"/>
      <c r="C5">
        <v>0.62857142857142856</v>
      </c>
      <c r="D5">
        <v>0.62857142857142856</v>
      </c>
      <c r="G5" s="16"/>
    </row>
    <row r="6" spans="1:7" x14ac:dyDescent="0.35">
      <c r="A6" t="s">
        <v>176</v>
      </c>
      <c r="B6" s="16"/>
      <c r="C6">
        <v>0.54166666666666663</v>
      </c>
      <c r="D6">
        <v>0.54166666666666663</v>
      </c>
      <c r="G6" s="16"/>
    </row>
    <row r="7" spans="1:7" x14ac:dyDescent="0.35">
      <c r="A7" t="s">
        <v>177</v>
      </c>
      <c r="B7" s="16"/>
      <c r="C7">
        <v>0.81818181818181823</v>
      </c>
      <c r="D7">
        <v>0.81818181818181823</v>
      </c>
      <c r="G7" s="16"/>
    </row>
    <row r="8" spans="1:7" x14ac:dyDescent="0.35">
      <c r="A8" t="s">
        <v>178</v>
      </c>
      <c r="B8" s="16"/>
      <c r="C8">
        <v>0.7</v>
      </c>
      <c r="D8">
        <v>0.7</v>
      </c>
      <c r="G8" s="16"/>
    </row>
    <row r="9" spans="1:7" x14ac:dyDescent="0.35">
      <c r="A9" t="s">
        <v>179</v>
      </c>
      <c r="B9" s="16"/>
      <c r="C9">
        <v>0.76470588235294112</v>
      </c>
      <c r="D9">
        <v>0.76470588235294112</v>
      </c>
      <c r="G9" s="16"/>
    </row>
    <row r="10" spans="1:7" x14ac:dyDescent="0.35">
      <c r="A10" t="s">
        <v>180</v>
      </c>
      <c r="B10" s="16"/>
      <c r="C10">
        <v>0.7</v>
      </c>
      <c r="D10">
        <v>0.7</v>
      </c>
      <c r="G10" s="16"/>
    </row>
    <row r="11" spans="1:7" x14ac:dyDescent="0.35">
      <c r="A11" t="s">
        <v>181</v>
      </c>
      <c r="B11" s="16"/>
      <c r="C11">
        <v>0.77142857142857146</v>
      </c>
      <c r="D11">
        <v>0.77142857142857146</v>
      </c>
      <c r="G11" s="16"/>
    </row>
    <row r="12" spans="1:7" x14ac:dyDescent="0.35">
      <c r="A12" t="s">
        <v>196</v>
      </c>
      <c r="B12" s="16"/>
      <c r="C12">
        <v>0.65957446808510634</v>
      </c>
      <c r="D12">
        <v>0.65957446808510634</v>
      </c>
      <c r="G12" s="16"/>
    </row>
    <row r="13" spans="1:7" x14ac:dyDescent="0.35">
      <c r="A13" t="s">
        <v>182</v>
      </c>
      <c r="B13" s="16"/>
      <c r="C13">
        <v>0.6</v>
      </c>
      <c r="D13">
        <v>0.6</v>
      </c>
      <c r="G13" s="16"/>
    </row>
    <row r="14" spans="1:7" x14ac:dyDescent="0.35">
      <c r="A14" t="s">
        <v>183</v>
      </c>
      <c r="B14" s="16"/>
      <c r="C14">
        <v>0.77777777777777779</v>
      </c>
      <c r="D14">
        <v>0.77777777777777779</v>
      </c>
      <c r="G14" s="16"/>
    </row>
    <row r="15" spans="1:7" x14ac:dyDescent="0.35">
      <c r="A15" t="s">
        <v>184</v>
      </c>
      <c r="B15" s="16"/>
      <c r="C15">
        <v>0.47916666666666669</v>
      </c>
      <c r="D15">
        <v>0.47916666666666669</v>
      </c>
      <c r="G15" s="16"/>
    </row>
    <row r="16" spans="1:7" x14ac:dyDescent="0.35">
      <c r="A16" t="s">
        <v>185</v>
      </c>
      <c r="B16" s="16"/>
      <c r="C16">
        <v>0.42857142857142855</v>
      </c>
      <c r="D16">
        <v>0.42857142857142855</v>
      </c>
      <c r="G16" s="16"/>
    </row>
    <row r="17" spans="1:7" x14ac:dyDescent="0.35">
      <c r="A17" t="s">
        <v>186</v>
      </c>
      <c r="B17" s="16"/>
      <c r="C17">
        <v>0.52941176470588236</v>
      </c>
      <c r="D17">
        <v>0.52941176470588236</v>
      </c>
      <c r="G17" s="16"/>
    </row>
    <row r="18" spans="1:7" x14ac:dyDescent="0.35">
      <c r="A18" t="s">
        <v>187</v>
      </c>
      <c r="B18" s="16"/>
      <c r="C18">
        <v>0.7142857142857143</v>
      </c>
      <c r="D18">
        <v>0.7142857142857143</v>
      </c>
      <c r="G18" s="16"/>
    </row>
    <row r="19" spans="1:7" x14ac:dyDescent="0.35">
      <c r="A19" t="s">
        <v>188</v>
      </c>
      <c r="B19" s="16"/>
      <c r="C19">
        <v>0.4148148148148148</v>
      </c>
      <c r="D19">
        <v>0.4148148148148148</v>
      </c>
      <c r="G19" s="16"/>
    </row>
    <row r="20" spans="1:7" x14ac:dyDescent="0.35">
      <c r="A20" t="s">
        <v>189</v>
      </c>
      <c r="B20" s="16"/>
      <c r="C20">
        <v>0.6875</v>
      </c>
      <c r="D20">
        <v>0.6875</v>
      </c>
      <c r="G20" s="16"/>
    </row>
    <row r="21" spans="1:7" x14ac:dyDescent="0.35">
      <c r="A21" t="s">
        <v>190</v>
      </c>
      <c r="B21" s="16"/>
      <c r="C21">
        <v>0.73684210526315785</v>
      </c>
      <c r="D21">
        <v>0.73684210526315785</v>
      </c>
      <c r="G21" s="16"/>
    </row>
    <row r="22" spans="1:7" x14ac:dyDescent="0.35">
      <c r="A22" t="s">
        <v>191</v>
      </c>
      <c r="B22" s="16"/>
      <c r="C22">
        <v>0.72727272727272729</v>
      </c>
      <c r="D22">
        <v>0.72727272727272729</v>
      </c>
      <c r="G22" s="16"/>
    </row>
    <row r="23" spans="1:7" x14ac:dyDescent="0.35">
      <c r="A23" t="s">
        <v>192</v>
      </c>
      <c r="B23" s="16"/>
      <c r="C23">
        <v>0.56521739130434778</v>
      </c>
      <c r="D23">
        <v>0.56521739130434778</v>
      </c>
      <c r="G23" s="16"/>
    </row>
    <row r="24" spans="1:7" x14ac:dyDescent="0.35">
      <c r="A24" t="s">
        <v>193</v>
      </c>
      <c r="B24" s="16"/>
      <c r="C24">
        <v>0.52083333333333337</v>
      </c>
      <c r="D24">
        <v>0.52083333333333337</v>
      </c>
      <c r="G24" s="16"/>
    </row>
    <row r="25" spans="1:7" x14ac:dyDescent="0.35">
      <c r="A25" t="s">
        <v>194</v>
      </c>
      <c r="B25" s="16"/>
      <c r="C25">
        <v>0.5</v>
      </c>
      <c r="D25">
        <v>0.5</v>
      </c>
      <c r="G25" s="16"/>
    </row>
    <row r="26" spans="1:7" x14ac:dyDescent="0.35">
      <c r="A26" t="s">
        <v>195</v>
      </c>
      <c r="B26" s="16"/>
      <c r="C26">
        <v>0.53846153846153844</v>
      </c>
      <c r="D26">
        <v>0.53846153846153844</v>
      </c>
      <c r="G26" s="16"/>
    </row>
    <row r="28" spans="1:7" x14ac:dyDescent="0.35">
      <c r="A28" t="s">
        <v>224</v>
      </c>
      <c r="B28" s="105">
        <f>MAX($C$4:$D$26)</f>
        <v>0.81818181818181823</v>
      </c>
    </row>
    <row r="29" spans="1:7" x14ac:dyDescent="0.35">
      <c r="A29" t="s">
        <v>226</v>
      </c>
      <c r="B29" s="105">
        <f>MIN($C$4:$D$26)</f>
        <v>0.4148148148148148</v>
      </c>
    </row>
    <row r="30" spans="1:7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247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65">
        <v>9.5511734193544591</v>
      </c>
      <c r="C4" s="65">
        <v>9.4647432232195214</v>
      </c>
      <c r="D4" s="65">
        <v>9.4647432232195214</v>
      </c>
    </row>
    <row r="5" spans="1:4" x14ac:dyDescent="0.35">
      <c r="A5" t="s">
        <v>175</v>
      </c>
      <c r="B5" s="65">
        <v>6.8915496994191772</v>
      </c>
      <c r="C5" s="65">
        <v>6.8771436035645408</v>
      </c>
      <c r="D5" s="65">
        <v>6.8771436035645408</v>
      </c>
    </row>
    <row r="6" spans="1:4" x14ac:dyDescent="0.35">
      <c r="A6" t="s">
        <v>176</v>
      </c>
      <c r="B6" s="65">
        <v>7.0585924552853507</v>
      </c>
      <c r="C6" s="65">
        <v>6.9725106242367501</v>
      </c>
      <c r="D6" s="65">
        <v>6.9725106242367501</v>
      </c>
    </row>
    <row r="7" spans="1:4" x14ac:dyDescent="0.35">
      <c r="A7" t="s">
        <v>177</v>
      </c>
      <c r="B7" s="65">
        <v>8.1349818163787386</v>
      </c>
      <c r="C7" s="65">
        <v>8.0541669575115851</v>
      </c>
      <c r="D7" s="65">
        <v>8.0541669575115851</v>
      </c>
    </row>
    <row r="8" spans="1:4" x14ac:dyDescent="0.35">
      <c r="A8" t="s">
        <v>178</v>
      </c>
      <c r="B8" s="65">
        <v>17.014201057587268</v>
      </c>
      <c r="C8" s="65">
        <v>16.923727835685987</v>
      </c>
      <c r="D8" s="65">
        <v>16.923727835685987</v>
      </c>
    </row>
    <row r="9" spans="1:4" x14ac:dyDescent="0.35">
      <c r="A9" t="s">
        <v>179</v>
      </c>
      <c r="B9" s="65">
        <v>6.550325605768653</v>
      </c>
      <c r="C9" s="65">
        <v>6.537897330494796</v>
      </c>
      <c r="D9" s="65">
        <v>6.537897330494796</v>
      </c>
    </row>
    <row r="10" spans="1:4" x14ac:dyDescent="0.35">
      <c r="A10" t="s">
        <v>180</v>
      </c>
      <c r="B10" s="65">
        <v>2.428000085465603</v>
      </c>
      <c r="C10" s="65">
        <v>2.3929536130728013</v>
      </c>
      <c r="D10" s="65">
        <v>2.3929536130728013</v>
      </c>
    </row>
    <row r="11" spans="1:4" x14ac:dyDescent="0.35">
      <c r="A11" t="s">
        <v>181</v>
      </c>
      <c r="B11" s="65">
        <v>8.7175109742214758</v>
      </c>
      <c r="C11" s="65">
        <v>8.6621697897048708</v>
      </c>
      <c r="D11" s="65">
        <v>8.6621697897048708</v>
      </c>
    </row>
    <row r="12" spans="1:4" x14ac:dyDescent="0.35">
      <c r="A12" t="s">
        <v>196</v>
      </c>
      <c r="B12" s="65">
        <v>2.711162595814951</v>
      </c>
      <c r="C12" s="65">
        <v>2.6937148286552488</v>
      </c>
      <c r="D12" s="65">
        <v>2.6937148286552488</v>
      </c>
    </row>
    <row r="13" spans="1:4" x14ac:dyDescent="0.35">
      <c r="A13" t="s">
        <v>182</v>
      </c>
      <c r="B13" s="65">
        <v>3.7184673964778674</v>
      </c>
      <c r="C13" s="65">
        <v>3.7054535011903771</v>
      </c>
      <c r="D13" s="65">
        <v>3.7054535011903771</v>
      </c>
    </row>
    <row r="14" spans="1:4" x14ac:dyDescent="0.35">
      <c r="A14" t="s">
        <v>183</v>
      </c>
      <c r="B14" s="65">
        <v>5.2556585924178369</v>
      </c>
      <c r="C14" s="65">
        <v>5.2062444081078585</v>
      </c>
      <c r="D14" s="65">
        <v>5.2062444081078585</v>
      </c>
    </row>
    <row r="15" spans="1:4" x14ac:dyDescent="0.35">
      <c r="A15" t="s">
        <v>184</v>
      </c>
      <c r="B15" s="65">
        <v>4.7474501832612654</v>
      </c>
      <c r="C15" s="65">
        <v>4.6971534291616539</v>
      </c>
      <c r="D15" s="65">
        <v>4.6971534291616539</v>
      </c>
    </row>
    <row r="16" spans="1:4" x14ac:dyDescent="0.35">
      <c r="A16" t="s">
        <v>185</v>
      </c>
      <c r="B16" s="65">
        <v>1.0679310970856162</v>
      </c>
      <c r="C16" s="65">
        <v>1.0529899650056334</v>
      </c>
      <c r="D16" s="65">
        <v>1.0529899650056334</v>
      </c>
    </row>
    <row r="17" spans="1:4" x14ac:dyDescent="0.35">
      <c r="A17" t="s">
        <v>186</v>
      </c>
      <c r="B17" s="65">
        <v>18.158906943855964</v>
      </c>
      <c r="C17" s="65">
        <v>17.975618524691964</v>
      </c>
      <c r="D17" s="65">
        <v>17.975618524691964</v>
      </c>
    </row>
    <row r="18" spans="1:4" x14ac:dyDescent="0.35">
      <c r="A18" t="s">
        <v>187</v>
      </c>
      <c r="B18" s="65">
        <v>2.854174515646585</v>
      </c>
      <c r="C18" s="65">
        <v>2.8307761988337203</v>
      </c>
      <c r="D18" s="65">
        <v>2.8307761988337203</v>
      </c>
    </row>
    <row r="19" spans="1:4" x14ac:dyDescent="0.35">
      <c r="A19" t="s">
        <v>188</v>
      </c>
      <c r="B19" s="65">
        <v>8.1246257406198197</v>
      </c>
      <c r="C19" s="65">
        <v>8.0398777938575332</v>
      </c>
      <c r="D19" s="65">
        <v>8.0398777938575332</v>
      </c>
    </row>
    <row r="20" spans="1:4" x14ac:dyDescent="0.35">
      <c r="A20" t="s">
        <v>189</v>
      </c>
      <c r="B20" s="65">
        <v>1.4853295853516797</v>
      </c>
      <c r="C20" s="65">
        <v>1.4563619350681032</v>
      </c>
      <c r="D20" s="65">
        <v>1.4563619350681032</v>
      </c>
    </row>
    <row r="21" spans="1:4" x14ac:dyDescent="0.35">
      <c r="A21" t="s">
        <v>190</v>
      </c>
      <c r="B21" s="65">
        <v>1.4571205840139301</v>
      </c>
      <c r="C21" s="65">
        <v>1.4312294260770002</v>
      </c>
      <c r="D21" s="65">
        <v>1.4312294260770002</v>
      </c>
    </row>
    <row r="22" spans="1:4" x14ac:dyDescent="0.35">
      <c r="A22" t="s">
        <v>191</v>
      </c>
      <c r="B22" s="65">
        <v>3.2293656987540031</v>
      </c>
      <c r="C22" s="65">
        <v>3.1943778949049673</v>
      </c>
      <c r="D22" s="65">
        <v>3.1943778949049673</v>
      </c>
    </row>
    <row r="23" spans="1:4" x14ac:dyDescent="0.35">
      <c r="A23" t="s">
        <v>192</v>
      </c>
      <c r="B23" s="65">
        <v>3.7650425214489767</v>
      </c>
      <c r="C23" s="65">
        <v>3.6744611173117643</v>
      </c>
      <c r="D23" s="65">
        <v>3.6744611173117643</v>
      </c>
    </row>
    <row r="24" spans="1:4" x14ac:dyDescent="0.35">
      <c r="A24" t="s">
        <v>193</v>
      </c>
      <c r="B24" s="65">
        <v>6.6641490992291805</v>
      </c>
      <c r="C24" s="65">
        <v>6.5669224118117047</v>
      </c>
      <c r="D24" s="65">
        <v>6.5669224118117047</v>
      </c>
    </row>
    <row r="25" spans="1:4" x14ac:dyDescent="0.35">
      <c r="A25" t="s">
        <v>194</v>
      </c>
      <c r="B25" s="65">
        <v>3.2819166393173611</v>
      </c>
      <c r="C25" s="65">
        <v>3.2664047010096455</v>
      </c>
      <c r="D25" s="65">
        <v>3.2664047010096455</v>
      </c>
    </row>
    <row r="26" spans="1:4" x14ac:dyDescent="0.35">
      <c r="A26" t="s">
        <v>195</v>
      </c>
      <c r="B26" s="65">
        <v>3.6454622280402322</v>
      </c>
      <c r="C26" s="65">
        <v>3.5927987248830711</v>
      </c>
      <c r="D26" s="65">
        <v>3.5927987248830711</v>
      </c>
    </row>
    <row r="28" spans="1:4" x14ac:dyDescent="0.35">
      <c r="A28" t="s">
        <v>224</v>
      </c>
      <c r="B28" s="105">
        <f>MAX($C$4:$D$26)</f>
        <v>17.975618524691964</v>
      </c>
    </row>
    <row r="29" spans="1:4" x14ac:dyDescent="0.35">
      <c r="A29" t="s">
        <v>226</v>
      </c>
      <c r="B29" s="105">
        <f>MIN($C$4:$D$26)</f>
        <v>1.0529899650056334</v>
      </c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style="66" hidden="1" customWidth="1"/>
  </cols>
  <sheetData>
    <row r="1" spans="1:4" x14ac:dyDescent="0.35">
      <c r="A1" s="1" t="s">
        <v>248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66">
        <v>839.22649736127346</v>
      </c>
      <c r="C4">
        <v>831.63219375229619</v>
      </c>
      <c r="D4">
        <v>831.63219375229619</v>
      </c>
    </row>
    <row r="5" spans="1:4" x14ac:dyDescent="0.35">
      <c r="A5" t="s">
        <v>175</v>
      </c>
      <c r="B5" s="66">
        <v>613.51600982634136</v>
      </c>
      <c r="C5">
        <v>612.23351592708718</v>
      </c>
      <c r="D5">
        <v>612.23351592708718</v>
      </c>
    </row>
    <row r="6" spans="1:4" x14ac:dyDescent="0.35">
      <c r="A6" t="s">
        <v>176</v>
      </c>
      <c r="B6" s="66">
        <v>690.51447932139308</v>
      </c>
      <c r="C6">
        <v>682.09343063185599</v>
      </c>
      <c r="D6">
        <v>682.09343063185599</v>
      </c>
    </row>
    <row r="7" spans="1:4" x14ac:dyDescent="0.35">
      <c r="A7" t="s">
        <v>177</v>
      </c>
      <c r="B7" s="66">
        <v>831.31766561660845</v>
      </c>
      <c r="C7">
        <v>823.05915670570766</v>
      </c>
      <c r="D7">
        <v>823.05915670570766</v>
      </c>
    </row>
    <row r="8" spans="1:4" x14ac:dyDescent="0.35">
      <c r="A8" t="s">
        <v>178</v>
      </c>
      <c r="B8" s="66">
        <v>1138.7914116953298</v>
      </c>
      <c r="C8">
        <v>1132.73587445671</v>
      </c>
      <c r="D8">
        <v>1132.73587445671</v>
      </c>
    </row>
    <row r="9" spans="1:4" x14ac:dyDescent="0.35">
      <c r="A9" t="s">
        <v>179</v>
      </c>
      <c r="B9" s="66">
        <v>548.58976948312477</v>
      </c>
      <c r="C9">
        <v>547.54890142893919</v>
      </c>
      <c r="D9">
        <v>547.54890142893919</v>
      </c>
    </row>
    <row r="10" spans="1:4" x14ac:dyDescent="0.35">
      <c r="A10" t="s">
        <v>180</v>
      </c>
      <c r="B10" s="66">
        <v>299.12961052936231</v>
      </c>
      <c r="C10">
        <v>294.81188513056912</v>
      </c>
      <c r="D10">
        <v>294.81188513056912</v>
      </c>
    </row>
    <row r="11" spans="1:4" x14ac:dyDescent="0.35">
      <c r="A11" t="s">
        <v>181</v>
      </c>
      <c r="B11" s="66">
        <v>841.32928493146267</v>
      </c>
      <c r="C11">
        <v>835.98829260758748</v>
      </c>
      <c r="D11">
        <v>835.98829260758748</v>
      </c>
    </row>
    <row r="12" spans="1:4" x14ac:dyDescent="0.35">
      <c r="A12" t="s">
        <v>196</v>
      </c>
      <c r="B12" s="66">
        <v>670.39656914696968</v>
      </c>
      <c r="C12">
        <v>666.08221217657058</v>
      </c>
      <c r="D12">
        <v>666.08221217657058</v>
      </c>
    </row>
    <row r="13" spans="1:4" x14ac:dyDescent="0.35">
      <c r="A13" t="s">
        <v>182</v>
      </c>
      <c r="B13" s="66">
        <v>518.72620180866249</v>
      </c>
      <c r="C13">
        <v>516.91076341605753</v>
      </c>
      <c r="D13">
        <v>516.91076341605753</v>
      </c>
    </row>
    <row r="14" spans="1:4" x14ac:dyDescent="0.35">
      <c r="A14" t="s">
        <v>183</v>
      </c>
      <c r="B14" s="66">
        <v>582.01552560479001</v>
      </c>
      <c r="C14">
        <v>576.54336223120356</v>
      </c>
      <c r="D14">
        <v>576.54336223120356</v>
      </c>
    </row>
    <row r="15" spans="1:4" x14ac:dyDescent="0.35">
      <c r="A15" t="s">
        <v>184</v>
      </c>
      <c r="B15" s="66">
        <v>541.59686784551991</v>
      </c>
      <c r="C15">
        <v>535.85893202068655</v>
      </c>
      <c r="D15">
        <v>535.85893202068655</v>
      </c>
    </row>
    <row r="16" spans="1:4" x14ac:dyDescent="0.35">
      <c r="A16" t="s">
        <v>185</v>
      </c>
      <c r="B16" s="66">
        <v>299.02070718397249</v>
      </c>
      <c r="C16">
        <v>294.83719020157736</v>
      </c>
      <c r="D16">
        <v>294.83719020157736</v>
      </c>
    </row>
    <row r="17" spans="1:4" x14ac:dyDescent="0.35">
      <c r="A17" t="s">
        <v>186</v>
      </c>
      <c r="B17" s="66">
        <v>2652.3009536177497</v>
      </c>
      <c r="C17" s="221">
        <v>1640.2857873814285</v>
      </c>
      <c r="D17">
        <v>1237.2314447668944</v>
      </c>
    </row>
    <row r="18" spans="1:4" x14ac:dyDescent="0.35">
      <c r="A18" t="s">
        <v>187</v>
      </c>
      <c r="B18" s="66">
        <v>371.04268703405603</v>
      </c>
      <c r="C18">
        <v>368.00090584838358</v>
      </c>
      <c r="D18">
        <v>368.00090584838358</v>
      </c>
    </row>
    <row r="19" spans="1:4" x14ac:dyDescent="0.35">
      <c r="A19" t="s">
        <v>188</v>
      </c>
      <c r="B19" s="66">
        <v>980.97333016372625</v>
      </c>
      <c r="C19">
        <v>970.74080029539107</v>
      </c>
      <c r="D19">
        <v>970.74080029539107</v>
      </c>
    </row>
    <row r="20" spans="1:4" x14ac:dyDescent="0.35">
      <c r="A20" t="s">
        <v>189</v>
      </c>
      <c r="B20" s="66">
        <v>226.51276176613112</v>
      </c>
      <c r="C20">
        <v>222.09519509788572</v>
      </c>
      <c r="D20">
        <v>222.09519509788572</v>
      </c>
    </row>
    <row r="21" spans="1:4" x14ac:dyDescent="0.35">
      <c r="A21" t="s">
        <v>190</v>
      </c>
      <c r="B21" s="66">
        <v>356.99454308341291</v>
      </c>
      <c r="C21">
        <v>350.65120938886503</v>
      </c>
      <c r="D21">
        <v>350.65120938886503</v>
      </c>
    </row>
    <row r="22" spans="1:4" x14ac:dyDescent="0.35">
      <c r="A22" t="s">
        <v>191</v>
      </c>
      <c r="B22" s="66">
        <v>524.77192604752554</v>
      </c>
      <c r="C22">
        <v>519.08640792205722</v>
      </c>
      <c r="D22">
        <v>519.08640792205722</v>
      </c>
    </row>
    <row r="23" spans="1:4" x14ac:dyDescent="0.35">
      <c r="A23" t="s">
        <v>192</v>
      </c>
      <c r="B23" s="66">
        <v>574.16898452096893</v>
      </c>
      <c r="C23">
        <v>560.35532039004408</v>
      </c>
      <c r="D23">
        <v>560.35532039004408</v>
      </c>
    </row>
    <row r="24" spans="1:4" x14ac:dyDescent="0.35">
      <c r="A24" t="s">
        <v>193</v>
      </c>
      <c r="B24" s="66">
        <v>497.96002991462478</v>
      </c>
      <c r="C24">
        <v>490.69503577148566</v>
      </c>
      <c r="D24">
        <v>490.69503577148566</v>
      </c>
    </row>
    <row r="25" spans="1:4" x14ac:dyDescent="0.35">
      <c r="A25" t="s">
        <v>194</v>
      </c>
      <c r="B25" s="66">
        <v>617.00032819166404</v>
      </c>
      <c r="C25">
        <v>614.08408378981335</v>
      </c>
      <c r="D25">
        <v>614.08408378981335</v>
      </c>
    </row>
    <row r="26" spans="1:4" x14ac:dyDescent="0.35">
      <c r="A26" t="s">
        <v>195</v>
      </c>
      <c r="B26" s="66">
        <v>533.56310792225224</v>
      </c>
      <c r="C26">
        <v>525.8550860965222</v>
      </c>
      <c r="D26">
        <v>525.8550860965222</v>
      </c>
    </row>
    <row r="28" spans="1:4" x14ac:dyDescent="0.35">
      <c r="A28" t="s">
        <v>224</v>
      </c>
      <c r="B28" s="105">
        <f>MAX($C$4:$D$26)</f>
        <v>1640.2857873814285</v>
      </c>
    </row>
    <row r="29" spans="1:4" x14ac:dyDescent="0.35">
      <c r="A29" t="s">
        <v>226</v>
      </c>
      <c r="B29" s="105">
        <f>MIN($C$4:$D$26)</f>
        <v>222.09519509788572</v>
      </c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20.7265625" hidden="1" customWidth="1"/>
    <col min="3" max="4" width="20.7265625" customWidth="1"/>
  </cols>
  <sheetData>
    <row r="1" spans="1:4" x14ac:dyDescent="0.35">
      <c r="A1" s="1" t="s">
        <v>140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210"/>
      <c r="C4" s="211">
        <v>2325025851.1323075</v>
      </c>
      <c r="D4" s="211">
        <v>2390455722.6999998</v>
      </c>
    </row>
    <row r="5" spans="1:4" x14ac:dyDescent="0.35">
      <c r="A5" t="s">
        <v>175</v>
      </c>
      <c r="B5" s="210"/>
      <c r="C5" s="211">
        <v>4641221706.3654547</v>
      </c>
      <c r="D5" s="211">
        <v>4774763662.1499996</v>
      </c>
    </row>
    <row r="6" spans="1:4" x14ac:dyDescent="0.35">
      <c r="A6" t="s">
        <v>176</v>
      </c>
      <c r="B6" s="210"/>
      <c r="C6" s="211">
        <v>4257048650.287333</v>
      </c>
      <c r="D6" s="211">
        <v>3005978730.9111109</v>
      </c>
    </row>
    <row r="7" spans="1:4" x14ac:dyDescent="0.35">
      <c r="A7" t="s">
        <v>177</v>
      </c>
      <c r="B7" s="210"/>
      <c r="C7" s="211">
        <v>4059060627.6666665</v>
      </c>
      <c r="D7" s="211">
        <v>3341525521.25</v>
      </c>
    </row>
    <row r="8" spans="1:4" x14ac:dyDescent="0.35">
      <c r="A8" t="s">
        <v>178</v>
      </c>
      <c r="B8" s="210"/>
      <c r="C8" s="211">
        <v>2854688171.4135294</v>
      </c>
      <c r="D8" s="211">
        <v>2129068708.9865625</v>
      </c>
    </row>
    <row r="9" spans="1:4" x14ac:dyDescent="0.35">
      <c r="A9" t="s">
        <v>179</v>
      </c>
      <c r="B9" s="210"/>
      <c r="C9" s="211">
        <v>7064002393.3242865</v>
      </c>
      <c r="D9" s="211">
        <v>8044278821.221818</v>
      </c>
    </row>
    <row r="10" spans="1:4" x14ac:dyDescent="0.35">
      <c r="A10" t="s">
        <v>180</v>
      </c>
      <c r="B10" s="210"/>
      <c r="C10" s="211">
        <v>3859442018.4000001</v>
      </c>
      <c r="D10" s="211">
        <v>3716372870.2857141</v>
      </c>
    </row>
    <row r="11" spans="1:4" x14ac:dyDescent="0.35">
      <c r="A11" t="s">
        <v>181</v>
      </c>
      <c r="B11" s="210"/>
      <c r="C11" s="211">
        <v>2366741709.353559</v>
      </c>
      <c r="D11" s="211">
        <v>2602163354.9384904</v>
      </c>
    </row>
    <row r="12" spans="1:4" x14ac:dyDescent="0.35">
      <c r="A12" t="s">
        <v>196</v>
      </c>
      <c r="B12" s="210"/>
      <c r="C12" s="211">
        <v>4608939774.7266665</v>
      </c>
      <c r="D12" s="211">
        <v>4666550255.5244446</v>
      </c>
    </row>
    <row r="13" spans="1:4" x14ac:dyDescent="0.35">
      <c r="A13" t="s">
        <v>182</v>
      </c>
      <c r="B13" s="210"/>
      <c r="C13" s="211">
        <v>7968170474.6000004</v>
      </c>
      <c r="D13" s="211">
        <v>8800237097.5</v>
      </c>
    </row>
    <row r="14" spans="1:4" x14ac:dyDescent="0.35">
      <c r="A14" t="s">
        <v>183</v>
      </c>
      <c r="B14" s="210"/>
      <c r="C14" s="211">
        <v>5462996390.8940001</v>
      </c>
      <c r="D14" s="211">
        <v>4443536626.6199999</v>
      </c>
    </row>
    <row r="15" spans="1:4" x14ac:dyDescent="0.35">
      <c r="A15" t="s">
        <v>184</v>
      </c>
      <c r="B15" s="210"/>
      <c r="C15" s="211">
        <v>3446582269.3860002</v>
      </c>
      <c r="D15" s="211">
        <v>2988319125.375</v>
      </c>
    </row>
    <row r="16" spans="1:4" x14ac:dyDescent="0.35">
      <c r="A16" t="s">
        <v>185</v>
      </c>
      <c r="B16" s="210"/>
      <c r="C16" s="211">
        <v>10872960167.825554</v>
      </c>
      <c r="D16" s="222">
        <v>10805084015.466274</v>
      </c>
    </row>
    <row r="17" spans="1:4" x14ac:dyDescent="0.35">
      <c r="A17" t="s">
        <v>186</v>
      </c>
      <c r="B17" s="210"/>
      <c r="C17" s="211">
        <v>4456903576.0683336</v>
      </c>
      <c r="D17" s="211">
        <v>3820203065.2014284</v>
      </c>
    </row>
    <row r="18" spans="1:4" x14ac:dyDescent="0.35">
      <c r="A18" t="s">
        <v>187</v>
      </c>
      <c r="B18" s="210"/>
      <c r="C18" s="211">
        <v>3349838798.3511109</v>
      </c>
      <c r="D18" s="211">
        <v>2979336593.625</v>
      </c>
    </row>
    <row r="19" spans="1:4" x14ac:dyDescent="0.35">
      <c r="A19" t="s">
        <v>188</v>
      </c>
      <c r="B19" s="210"/>
      <c r="C19" s="211">
        <v>6489939112.0250006</v>
      </c>
      <c r="D19" s="211">
        <v>6976133934.3666668</v>
      </c>
    </row>
    <row r="20" spans="1:4" x14ac:dyDescent="0.35">
      <c r="A20" t="s">
        <v>189</v>
      </c>
      <c r="B20" s="210"/>
      <c r="C20" s="211">
        <v>4033201690.554286</v>
      </c>
      <c r="D20" s="211">
        <v>2786334063.4000001</v>
      </c>
    </row>
    <row r="21" spans="1:4" x14ac:dyDescent="0.35">
      <c r="A21" t="s">
        <v>190</v>
      </c>
      <c r="B21" s="210"/>
      <c r="C21" s="211">
        <v>5480352845.2857141</v>
      </c>
      <c r="D21" s="211">
        <v>4904932689</v>
      </c>
    </row>
    <row r="22" spans="1:4" x14ac:dyDescent="0.35">
      <c r="A22" t="s">
        <v>191</v>
      </c>
      <c r="B22" s="210"/>
      <c r="C22" s="211">
        <v>3161467233.0362501</v>
      </c>
      <c r="D22" s="211">
        <v>3100679086.8816667</v>
      </c>
    </row>
    <row r="23" spans="1:4" x14ac:dyDescent="0.35">
      <c r="A23" t="s">
        <v>192</v>
      </c>
      <c r="B23" s="210"/>
      <c r="C23" s="211">
        <v>8402174754.6500006</v>
      </c>
      <c r="D23" s="211">
        <v>3532439670.75</v>
      </c>
    </row>
    <row r="24" spans="1:4" x14ac:dyDescent="0.35">
      <c r="A24" t="s">
        <v>193</v>
      </c>
      <c r="B24" s="210"/>
      <c r="C24" s="211">
        <v>5295847902.9754553</v>
      </c>
      <c r="D24" s="211">
        <v>6244545243.1999998</v>
      </c>
    </row>
    <row r="25" spans="1:4" x14ac:dyDescent="0.35">
      <c r="A25" t="s">
        <v>194</v>
      </c>
      <c r="B25" s="210"/>
      <c r="C25" s="211">
        <v>2404393684.7181821</v>
      </c>
      <c r="D25" s="211">
        <v>2032235235.0810001</v>
      </c>
    </row>
    <row r="26" spans="1:4" x14ac:dyDescent="0.35">
      <c r="A26" t="s">
        <v>195</v>
      </c>
      <c r="B26" s="210"/>
      <c r="C26" s="211">
        <v>3867790088.1371427</v>
      </c>
      <c r="D26" s="211">
        <v>3129836721.3333335</v>
      </c>
    </row>
    <row r="28" spans="1:4" x14ac:dyDescent="0.35">
      <c r="A28" t="s">
        <v>224</v>
      </c>
      <c r="B28" s="105">
        <f>MAX($C$4:$D$26)</f>
        <v>10872960167.825554</v>
      </c>
    </row>
    <row r="29" spans="1:4" x14ac:dyDescent="0.35">
      <c r="A29" t="s">
        <v>226</v>
      </c>
      <c r="B29" s="105">
        <f>MIN($C$4:$D$26)</f>
        <v>2032235235.0810001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3355-5260-47A4-9427-A8F9D3C3266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144</v>
      </c>
      <c r="B1" s="87"/>
    </row>
    <row r="2" spans="1:4" x14ac:dyDescent="0.35">
      <c r="B2" s="87"/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87">
        <v>34.865465952399312</v>
      </c>
      <c r="C4">
        <v>24.087649848296465</v>
      </c>
      <c r="D4">
        <v>21.463636740729878</v>
      </c>
    </row>
    <row r="5" spans="1:4" x14ac:dyDescent="0.35">
      <c r="A5" t="s">
        <v>175</v>
      </c>
      <c r="B5" s="87">
        <v>18.489523583807546</v>
      </c>
      <c r="C5">
        <v>11.741464689012631</v>
      </c>
      <c r="D5">
        <v>13.393066409519792</v>
      </c>
    </row>
    <row r="6" spans="1:4" x14ac:dyDescent="0.35">
      <c r="A6" t="s">
        <v>176</v>
      </c>
      <c r="B6" s="87">
        <v>16.879242827856274</v>
      </c>
      <c r="C6">
        <v>16.168140577940292</v>
      </c>
      <c r="D6">
        <v>12.002610567798495</v>
      </c>
    </row>
    <row r="7" spans="1:4" x14ac:dyDescent="0.35">
      <c r="A7" t="s">
        <v>177</v>
      </c>
      <c r="B7" s="87">
        <v>60.431293493099211</v>
      </c>
      <c r="C7">
        <v>55.228573422936584</v>
      </c>
      <c r="D7">
        <v>39.507913739028957</v>
      </c>
    </row>
    <row r="8" spans="1:4" x14ac:dyDescent="0.35">
      <c r="A8" t="s">
        <v>178</v>
      </c>
      <c r="B8" s="87">
        <v>50.269230397416933</v>
      </c>
      <c r="C8">
        <v>30.770414246701801</v>
      </c>
      <c r="D8">
        <v>24.852082317743431</v>
      </c>
    </row>
    <row r="9" spans="1:4" x14ac:dyDescent="0.35">
      <c r="A9" t="s">
        <v>179</v>
      </c>
      <c r="B9" s="87">
        <v>23.19906985376398</v>
      </c>
      <c r="C9">
        <v>13.620619438530825</v>
      </c>
      <c r="D9">
        <v>17.667940570484213</v>
      </c>
    </row>
    <row r="10" spans="1:4" x14ac:dyDescent="0.35">
      <c r="A10" t="s">
        <v>180</v>
      </c>
      <c r="B10" s="87">
        <v>10.683200376048653</v>
      </c>
      <c r="C10">
        <v>8.6146330070620856</v>
      </c>
      <c r="D10">
        <v>5.6858079390936247</v>
      </c>
    </row>
    <row r="11" spans="1:4" x14ac:dyDescent="0.35">
      <c r="A11" t="s">
        <v>181</v>
      </c>
      <c r="B11" s="87">
        <v>36.1738358607724</v>
      </c>
      <c r="C11">
        <v>31.752821809768591</v>
      </c>
      <c r="D11">
        <v>29.592978926637361</v>
      </c>
    </row>
    <row r="12" spans="1:4" x14ac:dyDescent="0.35">
      <c r="A12" t="s">
        <v>196</v>
      </c>
      <c r="B12" s="87">
        <v>7.3940798067680475</v>
      </c>
      <c r="C12">
        <v>12.244158312069311</v>
      </c>
      <c r="D12">
        <v>9.7362688183820758</v>
      </c>
    </row>
    <row r="13" spans="1:4" x14ac:dyDescent="0.35">
      <c r="A13" t="s">
        <v>182</v>
      </c>
      <c r="B13" s="87">
        <v>14.87386958591147</v>
      </c>
      <c r="C13">
        <v>12.969087254166318</v>
      </c>
      <c r="D13">
        <v>3.6897237503828091</v>
      </c>
    </row>
    <row r="14" spans="1:4" x14ac:dyDescent="0.35">
      <c r="A14" t="s">
        <v>183</v>
      </c>
      <c r="B14" s="87">
        <v>3.8930804388280267</v>
      </c>
      <c r="C14">
        <v>3.856477339339154</v>
      </c>
      <c r="D14">
        <v>1.9114976584153685</v>
      </c>
    </row>
    <row r="15" spans="1:4" x14ac:dyDescent="0.35">
      <c r="A15" t="s">
        <v>184</v>
      </c>
      <c r="B15" s="87">
        <v>6.782071690373237</v>
      </c>
      <c r="C15">
        <v>7.6688219251618834</v>
      </c>
      <c r="D15">
        <v>8.5550110977505085</v>
      </c>
    </row>
    <row r="16" spans="1:4" x14ac:dyDescent="0.35">
      <c r="A16" t="s">
        <v>185</v>
      </c>
      <c r="B16" s="87">
        <v>7.1195406472374403</v>
      </c>
      <c r="C16">
        <v>1.754983275009389</v>
      </c>
      <c r="D16">
        <v>1.7304780445598096</v>
      </c>
    </row>
    <row r="17" spans="1:4" x14ac:dyDescent="0.35">
      <c r="A17" t="s">
        <v>186</v>
      </c>
      <c r="B17" s="87">
        <v>38.518893517270222</v>
      </c>
      <c r="C17">
        <v>16.341471386083605</v>
      </c>
      <c r="D17">
        <v>5.3917366244493694</v>
      </c>
    </row>
    <row r="18" spans="1:4" x14ac:dyDescent="0.35">
      <c r="A18" t="s">
        <v>187</v>
      </c>
      <c r="B18" s="87">
        <v>0</v>
      </c>
      <c r="C18">
        <v>0</v>
      </c>
      <c r="D18">
        <v>5.6196823755521343</v>
      </c>
    </row>
    <row r="19" spans="1:4" x14ac:dyDescent="0.35">
      <c r="A19" t="s">
        <v>188</v>
      </c>
      <c r="B19" s="87">
        <v>30.091206446740067</v>
      </c>
      <c r="C19">
        <v>17.866395097461186</v>
      </c>
      <c r="D19">
        <v>17.675443506336645</v>
      </c>
    </row>
    <row r="20" spans="1:4" x14ac:dyDescent="0.35">
      <c r="A20" t="s">
        <v>189</v>
      </c>
      <c r="B20" s="87">
        <v>1.8566619816895995</v>
      </c>
      <c r="C20">
        <v>1.820452418835129</v>
      </c>
      <c r="D20">
        <v>1.7891071997251931</v>
      </c>
    </row>
    <row r="21" spans="1:4" x14ac:dyDescent="0.35">
      <c r="A21" t="s">
        <v>190</v>
      </c>
      <c r="B21" s="87">
        <v>0</v>
      </c>
      <c r="C21">
        <v>0</v>
      </c>
      <c r="D21">
        <v>0</v>
      </c>
    </row>
    <row r="22" spans="1:4" x14ac:dyDescent="0.35">
      <c r="A22" t="s">
        <v>191</v>
      </c>
      <c r="B22" s="87">
        <v>26.911380822950026</v>
      </c>
      <c r="C22">
        <v>21.295852632699781</v>
      </c>
      <c r="D22">
        <v>13.157236874998356</v>
      </c>
    </row>
    <row r="23" spans="1:4" x14ac:dyDescent="0.35">
      <c r="A23" t="s">
        <v>192</v>
      </c>
      <c r="B23" s="87">
        <v>4.7063031518112206</v>
      </c>
      <c r="C23">
        <v>9.18615279327941</v>
      </c>
      <c r="D23">
        <v>8.987107993583205</v>
      </c>
    </row>
    <row r="24" spans="1:4" x14ac:dyDescent="0.35">
      <c r="A24" t="s">
        <v>193</v>
      </c>
      <c r="B24" s="87">
        <v>1.8511525275636611</v>
      </c>
      <c r="C24">
        <v>0</v>
      </c>
      <c r="D24">
        <v>1.8017044123741057</v>
      </c>
    </row>
    <row r="25" spans="1:4" x14ac:dyDescent="0.35">
      <c r="A25" t="s">
        <v>194</v>
      </c>
      <c r="B25" s="87">
        <v>62.356416147029861</v>
      </c>
      <c r="C25">
        <v>52.262475216154336</v>
      </c>
      <c r="D25">
        <v>25.983643296544827</v>
      </c>
    </row>
    <row r="26" spans="1:4" x14ac:dyDescent="0.35">
      <c r="A26" t="s">
        <v>195</v>
      </c>
      <c r="B26" s="87">
        <v>0</v>
      </c>
      <c r="C26">
        <v>0</v>
      </c>
      <c r="D26">
        <v>0</v>
      </c>
    </row>
    <row r="28" spans="1:4" x14ac:dyDescent="0.35">
      <c r="A28" t="s">
        <v>224</v>
      </c>
      <c r="B28" s="105">
        <f>MAX($C$4:$D$26)</f>
        <v>55.228573422936584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910B-D450-44A1-919C-971999F70DBB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146</v>
      </c>
      <c r="B1" s="87"/>
    </row>
    <row r="2" spans="1:4" x14ac:dyDescent="0.35">
      <c r="B2" s="87"/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87">
        <v>37.075249005720394</v>
      </c>
      <c r="C4">
        <v>34.54996240866766</v>
      </c>
      <c r="D4">
        <v>33.763024086541385</v>
      </c>
    </row>
    <row r="5" spans="1:4" x14ac:dyDescent="0.35">
      <c r="A5" t="s">
        <v>175</v>
      </c>
      <c r="B5" s="87">
        <v>20.170389364153689</v>
      </c>
      <c r="C5">
        <v>19.289549131949322</v>
      </c>
      <c r="D5">
        <v>22.182266240767152</v>
      </c>
    </row>
    <row r="6" spans="1:4" x14ac:dyDescent="0.35">
      <c r="A6" t="s">
        <v>176</v>
      </c>
      <c r="B6" s="87">
        <v>8.6953675173805056</v>
      </c>
      <c r="C6">
        <v>10.105087861212681</v>
      </c>
      <c r="D6">
        <v>9.0019579258488722</v>
      </c>
    </row>
    <row r="7" spans="1:4" x14ac:dyDescent="0.35">
      <c r="A7" t="s">
        <v>177</v>
      </c>
      <c r="B7" s="87">
        <v>15.495203459769028</v>
      </c>
      <c r="C7">
        <v>17.642460954549183</v>
      </c>
      <c r="D7">
        <v>18.994189297610077</v>
      </c>
    </row>
    <row r="8" spans="1:4" x14ac:dyDescent="0.35">
      <c r="A8" t="s">
        <v>178</v>
      </c>
      <c r="B8" s="87">
        <v>21.267751321984086</v>
      </c>
      <c r="C8">
        <v>26.92411246586407</v>
      </c>
      <c r="D8">
        <v>36.322274156701944</v>
      </c>
    </row>
    <row r="9" spans="1:4" x14ac:dyDescent="0.35">
      <c r="A9" t="s">
        <v>179</v>
      </c>
      <c r="B9" s="87">
        <v>34.116279196711737</v>
      </c>
      <c r="C9">
        <v>31.327424708620899</v>
      </c>
      <c r="D9">
        <v>36.69495349254413</v>
      </c>
    </row>
    <row r="10" spans="1:4" x14ac:dyDescent="0.35">
      <c r="A10" t="s">
        <v>180</v>
      </c>
      <c r="B10" s="87">
        <v>7.7696002734899299</v>
      </c>
      <c r="C10">
        <v>6.7002701166038436</v>
      </c>
      <c r="D10">
        <v>6.63344259560923</v>
      </c>
    </row>
    <row r="11" spans="1:4" x14ac:dyDescent="0.35">
      <c r="A11" t="s">
        <v>181</v>
      </c>
      <c r="B11" s="87">
        <v>26.33148476084493</v>
      </c>
      <c r="C11">
        <v>26.037313884010242</v>
      </c>
      <c r="D11">
        <v>22.637364221658494</v>
      </c>
    </row>
    <row r="12" spans="1:4" x14ac:dyDescent="0.35">
      <c r="A12" t="s">
        <v>196</v>
      </c>
      <c r="B12" s="87">
        <v>2.4646932689226828</v>
      </c>
      <c r="C12">
        <v>2.4488316624138626</v>
      </c>
      <c r="D12">
        <v>12.170336022977594</v>
      </c>
    </row>
    <row r="13" spans="1:4" x14ac:dyDescent="0.35">
      <c r="A13" t="s">
        <v>182</v>
      </c>
      <c r="B13" s="87">
        <v>40.07627500701917</v>
      </c>
      <c r="C13">
        <v>49.849498539884912</v>
      </c>
      <c r="D13" s="221">
        <v>49.559422291052314</v>
      </c>
    </row>
    <row r="14" spans="1:4" x14ac:dyDescent="0.35">
      <c r="A14" t="s">
        <v>183</v>
      </c>
      <c r="B14" s="87">
        <v>0</v>
      </c>
      <c r="C14">
        <v>0</v>
      </c>
      <c r="D14">
        <v>0</v>
      </c>
    </row>
    <row r="15" spans="1:4" x14ac:dyDescent="0.35">
      <c r="A15" t="s">
        <v>184</v>
      </c>
      <c r="B15" s="87">
        <v>19.377347686780677</v>
      </c>
      <c r="C15">
        <v>18.213452072259475</v>
      </c>
      <c r="D15">
        <v>12.357238252306288</v>
      </c>
    </row>
    <row r="16" spans="1:4" x14ac:dyDescent="0.35">
      <c r="A16" t="s">
        <v>185</v>
      </c>
      <c r="B16" s="87">
        <v>7.1195406472374403</v>
      </c>
      <c r="C16">
        <v>15.794849475084501</v>
      </c>
      <c r="D16">
        <v>27.687648712956953</v>
      </c>
    </row>
    <row r="17" spans="1:4" x14ac:dyDescent="0.35">
      <c r="A17" t="s">
        <v>186</v>
      </c>
      <c r="B17" s="87">
        <v>11.005398147791492</v>
      </c>
      <c r="C17">
        <v>10.89431425738907</v>
      </c>
      <c r="D17">
        <v>16.175209873348109</v>
      </c>
    </row>
    <row r="18" spans="1:4" x14ac:dyDescent="0.35">
      <c r="A18" t="s">
        <v>187</v>
      </c>
      <c r="B18" s="87">
        <v>0</v>
      </c>
      <c r="C18">
        <v>0</v>
      </c>
      <c r="D18">
        <v>0</v>
      </c>
    </row>
    <row r="19" spans="1:4" x14ac:dyDescent="0.35">
      <c r="A19" t="s">
        <v>188</v>
      </c>
      <c r="B19" s="87">
        <v>12.036482578696027</v>
      </c>
      <c r="C19">
        <v>14.888662581217654</v>
      </c>
      <c r="D19">
        <v>8.8377217531683225</v>
      </c>
    </row>
    <row r="20" spans="1:4" x14ac:dyDescent="0.35">
      <c r="A20" t="s">
        <v>189</v>
      </c>
      <c r="B20" s="87">
        <v>0</v>
      </c>
      <c r="C20">
        <v>1.820452418835129</v>
      </c>
      <c r="D20">
        <v>3.5782143994503861</v>
      </c>
    </row>
    <row r="21" spans="1:4" x14ac:dyDescent="0.35">
      <c r="A21" t="s">
        <v>190</v>
      </c>
      <c r="B21" s="87">
        <v>0</v>
      </c>
      <c r="C21">
        <v>7.1561471303850004</v>
      </c>
      <c r="D21">
        <v>7.033140156417037</v>
      </c>
    </row>
    <row r="22" spans="1:4" x14ac:dyDescent="0.35">
      <c r="A22" t="s">
        <v>191</v>
      </c>
      <c r="B22" s="87">
        <v>5.3822761645900057</v>
      </c>
      <c r="C22">
        <v>7.9859447372624182</v>
      </c>
      <c r="D22">
        <v>2.6314473749996714</v>
      </c>
    </row>
    <row r="23" spans="1:4" x14ac:dyDescent="0.35">
      <c r="A23" t="s">
        <v>192</v>
      </c>
      <c r="B23" s="87">
        <v>9.4126063036224412</v>
      </c>
      <c r="C23">
        <v>4.593076396639705</v>
      </c>
      <c r="D23">
        <v>4.4935539967916025</v>
      </c>
    </row>
    <row r="24" spans="1:4" x14ac:dyDescent="0.35">
      <c r="A24" t="s">
        <v>193</v>
      </c>
      <c r="B24" s="87">
        <v>5.5534575826909833</v>
      </c>
      <c r="C24">
        <v>3.6482902287842802</v>
      </c>
      <c r="D24">
        <v>10.810226474244637</v>
      </c>
    </row>
    <row r="25" spans="1:4" x14ac:dyDescent="0.35">
      <c r="A25" t="s">
        <v>194</v>
      </c>
      <c r="B25" s="87">
        <v>16.409583196586805</v>
      </c>
      <c r="C25">
        <v>19.598428206057871</v>
      </c>
      <c r="D25">
        <v>38.97546494481724</v>
      </c>
    </row>
    <row r="26" spans="1:4" x14ac:dyDescent="0.35">
      <c r="A26" t="s">
        <v>195</v>
      </c>
      <c r="B26" s="87">
        <v>0</v>
      </c>
      <c r="C26">
        <v>0</v>
      </c>
      <c r="D26">
        <v>3.2210683639549567</v>
      </c>
    </row>
    <row r="28" spans="1:4" x14ac:dyDescent="0.35">
      <c r="A28" t="s">
        <v>224</v>
      </c>
      <c r="B28" s="105">
        <f>MAX($C$4:$D$26)</f>
        <v>49.849498539884912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2A5E3-BBDA-43CA-B0C4-1BC895236DC7}">
  <sheetPr>
    <tabColor theme="9" tint="-0.249977111117893"/>
  </sheetPr>
  <dimension ref="A1:BH73"/>
  <sheetViews>
    <sheetView workbookViewId="0">
      <pane xSplit="1" ySplit="4" topLeftCell="AP35" activePane="bottomRight" state="frozen"/>
      <selection activeCell="BM6" sqref="BM6"/>
      <selection pane="topRight" activeCell="BM6" sqref="BM6"/>
      <selection pane="bottomLeft" activeCell="BM6" sqref="BM6"/>
      <selection pane="bottomRight" activeCell="BM6" sqref="BM6"/>
    </sheetView>
  </sheetViews>
  <sheetFormatPr baseColWidth="10" defaultColWidth="11.453125" defaultRowHeight="11.5" x14ac:dyDescent="0.3"/>
  <cols>
    <col min="1" max="1" width="25.26953125" style="118" bestFit="1" customWidth="1"/>
    <col min="2" max="59" width="13.81640625" style="118" customWidth="1"/>
    <col min="60" max="16384" width="11.453125" style="118"/>
  </cols>
  <sheetData>
    <row r="1" spans="1:59" x14ac:dyDescent="0.3">
      <c r="A1" s="117" t="s">
        <v>199</v>
      </c>
      <c r="B1" s="118">
        <v>2025</v>
      </c>
    </row>
    <row r="3" spans="1:59" x14ac:dyDescent="0.3">
      <c r="A3" s="119" t="s">
        <v>173</v>
      </c>
      <c r="B3" s="226" t="s">
        <v>6</v>
      </c>
      <c r="C3" s="227"/>
      <c r="D3" s="227"/>
      <c r="E3" s="227"/>
      <c r="F3" s="227"/>
      <c r="G3" s="227"/>
      <c r="H3" s="226" t="s">
        <v>27</v>
      </c>
      <c r="I3" s="227"/>
      <c r="J3" s="227"/>
      <c r="K3" s="227"/>
      <c r="L3" s="227"/>
      <c r="M3" s="227"/>
      <c r="N3" s="226" t="s">
        <v>44</v>
      </c>
      <c r="O3" s="227"/>
      <c r="P3" s="227"/>
      <c r="Q3" s="227"/>
      <c r="R3" s="227"/>
      <c r="S3" s="227"/>
      <c r="T3" s="228"/>
      <c r="U3" s="226" t="s">
        <v>64</v>
      </c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8"/>
      <c r="AG3" s="226" t="s">
        <v>93</v>
      </c>
      <c r="AH3" s="227"/>
      <c r="AI3" s="227"/>
      <c r="AJ3" s="227"/>
      <c r="AK3" s="227"/>
      <c r="AL3" s="227"/>
      <c r="AM3" s="227"/>
      <c r="AN3" s="228"/>
      <c r="AO3" s="226" t="s">
        <v>115</v>
      </c>
      <c r="AP3" s="227"/>
      <c r="AQ3" s="227"/>
      <c r="AR3" s="227"/>
      <c r="AS3" s="227"/>
      <c r="AT3" s="227"/>
      <c r="AU3" s="226" t="s">
        <v>132</v>
      </c>
      <c r="AV3" s="227"/>
      <c r="AW3" s="227"/>
      <c r="AX3" s="227"/>
      <c r="AY3" s="227"/>
      <c r="AZ3" s="227"/>
      <c r="BA3" s="228"/>
      <c r="BB3" s="226" t="s">
        <v>151</v>
      </c>
      <c r="BC3" s="227"/>
      <c r="BD3" s="227"/>
      <c r="BE3" s="227"/>
      <c r="BF3" s="227"/>
      <c r="BG3" s="228"/>
    </row>
    <row r="4" spans="1:59" x14ac:dyDescent="0.3">
      <c r="A4" s="119"/>
      <c r="B4" s="120" t="s">
        <v>9</v>
      </c>
      <c r="C4" s="120" t="s">
        <v>13</v>
      </c>
      <c r="D4" s="120" t="s">
        <v>15</v>
      </c>
      <c r="E4" s="121" t="s">
        <v>19</v>
      </c>
      <c r="F4" s="121" t="s">
        <v>22</v>
      </c>
      <c r="G4" s="121" t="s">
        <v>24</v>
      </c>
      <c r="H4" s="120" t="s">
        <v>30</v>
      </c>
      <c r="I4" s="120" t="s">
        <v>32</v>
      </c>
      <c r="J4" s="122" t="s">
        <v>34</v>
      </c>
      <c r="K4" s="120" t="s">
        <v>36</v>
      </c>
      <c r="L4" s="123" t="s">
        <v>40</v>
      </c>
      <c r="M4" s="123" t="s">
        <v>42</v>
      </c>
      <c r="N4" s="120" t="s">
        <v>47</v>
      </c>
      <c r="O4" s="120" t="s">
        <v>50</v>
      </c>
      <c r="P4" s="120" t="s">
        <v>52</v>
      </c>
      <c r="Q4" s="120" t="s">
        <v>54</v>
      </c>
      <c r="R4" s="120" t="s">
        <v>56</v>
      </c>
      <c r="S4" s="120" t="s">
        <v>60</v>
      </c>
      <c r="T4" s="120" t="s">
        <v>62</v>
      </c>
      <c r="U4" s="122" t="s">
        <v>67</v>
      </c>
      <c r="V4" s="122" t="s">
        <v>69</v>
      </c>
      <c r="W4" s="122" t="s">
        <v>71</v>
      </c>
      <c r="X4" s="122" t="s">
        <v>73</v>
      </c>
      <c r="Y4" s="122" t="s">
        <v>77</v>
      </c>
      <c r="Z4" s="122" t="s">
        <v>79</v>
      </c>
      <c r="AA4" s="122" t="s">
        <v>81</v>
      </c>
      <c r="AB4" s="122" t="s">
        <v>83</v>
      </c>
      <c r="AC4" s="122" t="s">
        <v>85</v>
      </c>
      <c r="AD4" s="122" t="s">
        <v>87</v>
      </c>
      <c r="AE4" s="122" t="s">
        <v>89</v>
      </c>
      <c r="AF4" s="122" t="s">
        <v>91</v>
      </c>
      <c r="AG4" s="122" t="s">
        <v>96</v>
      </c>
      <c r="AH4" s="122" t="s">
        <v>99</v>
      </c>
      <c r="AI4" s="122" t="s">
        <v>101</v>
      </c>
      <c r="AJ4" s="122" t="s">
        <v>105</v>
      </c>
      <c r="AK4" s="122" t="s">
        <v>107</v>
      </c>
      <c r="AL4" s="122" t="s">
        <v>109</v>
      </c>
      <c r="AM4" s="122" t="s">
        <v>111</v>
      </c>
      <c r="AN4" s="122" t="s">
        <v>113</v>
      </c>
      <c r="AO4" s="120" t="s">
        <v>118</v>
      </c>
      <c r="AP4" s="120" t="s">
        <v>120</v>
      </c>
      <c r="AQ4" s="120" t="s">
        <v>122</v>
      </c>
      <c r="AR4" s="120" t="s">
        <v>124</v>
      </c>
      <c r="AS4" s="120" t="s">
        <v>128</v>
      </c>
      <c r="AT4" s="120" t="s">
        <v>130</v>
      </c>
      <c r="AU4" s="120" t="s">
        <v>135</v>
      </c>
      <c r="AV4" s="120" t="s">
        <v>137</v>
      </c>
      <c r="AW4" s="120" t="s">
        <v>139</v>
      </c>
      <c r="AX4" s="120" t="s">
        <v>143</v>
      </c>
      <c r="AY4" s="120" t="s">
        <v>145</v>
      </c>
      <c r="AZ4" s="120" t="s">
        <v>147</v>
      </c>
      <c r="BA4" s="120" t="s">
        <v>149</v>
      </c>
      <c r="BB4" s="124" t="s">
        <v>154</v>
      </c>
      <c r="BC4" s="124" t="s">
        <v>156</v>
      </c>
      <c r="BD4" s="124" t="s">
        <v>160</v>
      </c>
      <c r="BE4" s="124" t="s">
        <v>162</v>
      </c>
      <c r="BF4" s="124" t="s">
        <v>166</v>
      </c>
      <c r="BG4" s="124" t="s">
        <v>168</v>
      </c>
    </row>
    <row r="5" spans="1:59" x14ac:dyDescent="0.3">
      <c r="A5" s="125" t="s">
        <v>174</v>
      </c>
      <c r="B5" s="126">
        <v>304086.56129210378</v>
      </c>
      <c r="C5" s="126">
        <v>5103419.0889786324</v>
      </c>
      <c r="D5" s="126">
        <v>1.1108041828782703E-2</v>
      </c>
      <c r="E5" s="126">
        <v>4.1561558514016057E-2</v>
      </c>
      <c r="F5" s="126">
        <v>1.4051563069455383E-3</v>
      </c>
      <c r="G5" s="126">
        <v>0.9536986338872615</v>
      </c>
      <c r="H5" s="126">
        <v>0.32065168793159871</v>
      </c>
      <c r="I5" s="126">
        <v>0.24905025113821744</v>
      </c>
      <c r="J5" s="126">
        <v>6.9502718530173105E-2</v>
      </c>
      <c r="K5" s="126">
        <v>124</v>
      </c>
      <c r="L5" s="126">
        <v>5.7670000000000003</v>
      </c>
      <c r="M5" s="126">
        <v>4.08</v>
      </c>
      <c r="N5" s="126">
        <v>3.28</v>
      </c>
      <c r="O5" s="126">
        <v>0.64</v>
      </c>
      <c r="P5" s="126">
        <v>3.72</v>
      </c>
      <c r="Q5" s="126">
        <v>0.88</v>
      </c>
      <c r="R5" s="126">
        <v>0.52</v>
      </c>
      <c r="S5" s="126">
        <v>3.84</v>
      </c>
      <c r="T5" s="126">
        <v>2.72</v>
      </c>
      <c r="U5" s="126">
        <v>3.96</v>
      </c>
      <c r="V5" s="126">
        <v>2.92</v>
      </c>
      <c r="W5" s="126">
        <v>3.48</v>
      </c>
      <c r="X5" s="126">
        <v>3.24</v>
      </c>
      <c r="Y5" s="126">
        <v>6.75562236441066E-2</v>
      </c>
      <c r="Z5" s="126">
        <v>0.67921285541168552</v>
      </c>
      <c r="AA5" s="126">
        <v>0.32466606549734672</v>
      </c>
      <c r="AB5" s="126">
        <v>8.0581742869184445E-2</v>
      </c>
      <c r="AC5" s="126">
        <v>0.21010052124984449</v>
      </c>
      <c r="AD5" s="126">
        <v>0.60433457391381407</v>
      </c>
      <c r="AE5" s="126">
        <v>0.38383264432077135</v>
      </c>
      <c r="AF5" s="126">
        <v>3.2099999999999997E-2</v>
      </c>
      <c r="AG5" s="126">
        <v>0.78494022489664228</v>
      </c>
      <c r="AH5" s="126">
        <v>698.20789501011984</v>
      </c>
      <c r="AI5" s="126">
        <v>0.56000000000000005</v>
      </c>
      <c r="AJ5" s="126">
        <v>0.29399999999999998</v>
      </c>
      <c r="AK5" s="126">
        <v>0.99406024365293311</v>
      </c>
      <c r="AL5" s="126">
        <v>599.98699649113075</v>
      </c>
      <c r="AM5" s="126">
        <v>0.75368453688458414</v>
      </c>
      <c r="AN5" s="126">
        <v>0.95503177515002402</v>
      </c>
      <c r="AO5" s="126">
        <v>3.3480276384446402E-2</v>
      </c>
      <c r="AP5" s="126">
        <v>0.58013043839834766</v>
      </c>
      <c r="AQ5" s="126">
        <v>0.12379113227719755</v>
      </c>
      <c r="AR5" s="126">
        <v>0.72</v>
      </c>
      <c r="AS5" s="126">
        <v>2.4154955196003323E-2</v>
      </c>
      <c r="AT5" s="126">
        <v>0.64</v>
      </c>
      <c r="AU5" s="126">
        <v>9.4647432232195214</v>
      </c>
      <c r="AV5" s="126">
        <v>831.63219375229619</v>
      </c>
      <c r="AW5" s="204">
        <v>2390455722.6999998</v>
      </c>
      <c r="AX5" s="126">
        <v>21.463636740729878</v>
      </c>
      <c r="AY5" s="126">
        <v>33.763024086541385</v>
      </c>
      <c r="AZ5" s="126">
        <v>7.9584271061133265</v>
      </c>
      <c r="BA5" s="126">
        <v>4198.6732096191827</v>
      </c>
      <c r="BB5" s="126">
        <v>0.89672852897602462</v>
      </c>
      <c r="BC5" s="126">
        <v>2.52E-2</v>
      </c>
      <c r="BD5" s="126">
        <v>5.7593908177367364E-5</v>
      </c>
      <c r="BE5" s="126">
        <v>12291291.472634194</v>
      </c>
      <c r="BF5" s="126">
        <v>1287893.602871795</v>
      </c>
      <c r="BG5" s="126">
        <v>432248</v>
      </c>
    </row>
    <row r="6" spans="1:59" x14ac:dyDescent="0.3">
      <c r="A6" s="125" t="s">
        <v>175</v>
      </c>
      <c r="B6" s="126">
        <v>0</v>
      </c>
      <c r="C6" s="126">
        <v>0</v>
      </c>
      <c r="D6" s="126">
        <v>7.3802779118464275E-3</v>
      </c>
      <c r="E6" s="126">
        <v>2.8977446238906846E-2</v>
      </c>
      <c r="F6" s="126">
        <v>2.888593693980388E-3</v>
      </c>
      <c r="G6" s="126">
        <v>0.87357410772978616</v>
      </c>
      <c r="H6" s="126">
        <v>0.26965409148094871</v>
      </c>
      <c r="I6" s="126">
        <v>0.20355439613390144</v>
      </c>
      <c r="J6" s="126">
        <v>8.8081211553035027E-2</v>
      </c>
      <c r="K6" s="126">
        <v>131</v>
      </c>
      <c r="L6" s="126">
        <v>5.697857142857143</v>
      </c>
      <c r="M6" s="126">
        <v>3.8857142857142857</v>
      </c>
      <c r="N6" s="126">
        <v>4</v>
      </c>
      <c r="O6" s="126">
        <v>0.48571428571428571</v>
      </c>
      <c r="P6" s="126">
        <v>4</v>
      </c>
      <c r="Q6" s="126">
        <v>0.62857142857142856</v>
      </c>
      <c r="R6" s="126">
        <v>0.42857142857142855</v>
      </c>
      <c r="S6" s="126">
        <v>3.2857142857142856</v>
      </c>
      <c r="T6" s="126">
        <v>2.7142857142857144</v>
      </c>
      <c r="U6" s="126">
        <v>3.7714285714285714</v>
      </c>
      <c r="V6" s="126">
        <v>2.8285714285714287</v>
      </c>
      <c r="W6" s="126">
        <v>3.6285714285714286</v>
      </c>
      <c r="X6" s="126">
        <v>3.4857142857142858</v>
      </c>
      <c r="Y6" s="126">
        <v>2.9924641351138852E-2</v>
      </c>
      <c r="Z6" s="126">
        <v>0.46979879076221626</v>
      </c>
      <c r="AA6" s="126">
        <v>0.19894906394185002</v>
      </c>
      <c r="AB6" s="126">
        <v>2.5812519381364377E-2</v>
      </c>
      <c r="AC6" s="126">
        <v>0.12371437613599097</v>
      </c>
      <c r="AD6" s="126">
        <v>0.57479165658372067</v>
      </c>
      <c r="AE6" s="126">
        <v>0.47662614695361943</v>
      </c>
      <c r="AF6" s="126">
        <v>2.9700000000000001E-2</v>
      </c>
      <c r="AG6" s="126">
        <v>0.82892445530090342</v>
      </c>
      <c r="AH6" s="126">
        <v>556.67084614258761</v>
      </c>
      <c r="AI6" s="126">
        <v>0.4</v>
      </c>
      <c r="AJ6" s="126">
        <v>0.23599999999999999</v>
      </c>
      <c r="AK6" s="126">
        <v>0.99998031870885695</v>
      </c>
      <c r="AL6" s="126">
        <v>526.08456424863186</v>
      </c>
      <c r="AM6" s="126">
        <v>0.88382863401742895</v>
      </c>
      <c r="AN6" s="126">
        <v>0.97498406621766487</v>
      </c>
      <c r="AO6" s="126">
        <v>3.1506453496358298E-2</v>
      </c>
      <c r="AP6" s="126">
        <v>0.79054517686480996</v>
      </c>
      <c r="AQ6" s="126">
        <v>7.4125346116524909E-2</v>
      </c>
      <c r="AR6" s="126">
        <v>0.8</v>
      </c>
      <c r="AS6" s="126">
        <v>2.5761300386129164E-2</v>
      </c>
      <c r="AT6" s="126">
        <v>0.62857142857142856</v>
      </c>
      <c r="AU6" s="126">
        <v>6.8771436035645408</v>
      </c>
      <c r="AV6" s="126">
        <v>612.23351592708718</v>
      </c>
      <c r="AW6" s="204">
        <v>4774763662.1499996</v>
      </c>
      <c r="AX6" s="126">
        <v>13.393066409519792</v>
      </c>
      <c r="AY6" s="126">
        <v>22.182266240767152</v>
      </c>
      <c r="AZ6" s="126">
        <v>13.811599734817284</v>
      </c>
      <c r="BA6" s="126">
        <v>2432.5156866290317</v>
      </c>
      <c r="BB6" s="126">
        <v>0.80425936764854855</v>
      </c>
      <c r="BC6" s="126">
        <v>1.83E-2</v>
      </c>
      <c r="BD6" s="126">
        <v>4.3349249542986123E-5</v>
      </c>
      <c r="BE6" s="126">
        <v>9250226.8177077416</v>
      </c>
      <c r="BF6" s="126">
        <v>354388.47830303042</v>
      </c>
      <c r="BG6" s="126">
        <v>147334</v>
      </c>
    </row>
    <row r="7" spans="1:59" x14ac:dyDescent="0.3">
      <c r="A7" s="125" t="s">
        <v>176</v>
      </c>
      <c r="B7" s="126">
        <v>36509.849362688299</v>
      </c>
      <c r="C7" s="126">
        <v>0</v>
      </c>
      <c r="D7" s="126">
        <v>0</v>
      </c>
      <c r="E7" s="126">
        <v>3.7547284233863394E-2</v>
      </c>
      <c r="F7" s="126">
        <v>2.6393644829216024E-3</v>
      </c>
      <c r="G7" s="126">
        <v>0.83236753891328641</v>
      </c>
      <c r="H7" s="126">
        <v>0.29043942451585902</v>
      </c>
      <c r="I7" s="126">
        <v>0.25090872374798062</v>
      </c>
      <c r="J7" s="126">
        <v>4.5484056428512602E-2</v>
      </c>
      <c r="K7" s="126">
        <v>95</v>
      </c>
      <c r="L7" s="126">
        <v>4.6031250000000004</v>
      </c>
      <c r="M7" s="126">
        <v>3.9583333333333335</v>
      </c>
      <c r="N7" s="126">
        <v>3.75</v>
      </c>
      <c r="O7" s="126">
        <v>0.5</v>
      </c>
      <c r="P7" s="126">
        <v>3.2083333333333335</v>
      </c>
      <c r="Q7" s="126">
        <v>0.625</v>
      </c>
      <c r="R7" s="126">
        <v>0.25</v>
      </c>
      <c r="S7" s="126">
        <v>3.3333333333333335</v>
      </c>
      <c r="T7" s="126">
        <v>4.041666666666667</v>
      </c>
      <c r="U7" s="126">
        <v>3.375</v>
      </c>
      <c r="V7" s="126">
        <v>2.7083333333333335</v>
      </c>
      <c r="W7" s="126">
        <v>3.5</v>
      </c>
      <c r="X7" s="126">
        <v>2.5833333333333335</v>
      </c>
      <c r="Y7" s="126">
        <v>4.2014285181358912E-2</v>
      </c>
      <c r="Z7" s="126">
        <v>0.47813391183260884</v>
      </c>
      <c r="AA7" s="126">
        <v>0.11290562344820283</v>
      </c>
      <c r="AB7" s="126">
        <v>4.5462009129738018E-3</v>
      </c>
      <c r="AC7" s="126">
        <v>4.093859391133995E-2</v>
      </c>
      <c r="AD7" s="126">
        <v>0.57070741017869142</v>
      </c>
      <c r="AE7" s="126">
        <v>0.55501576636885752</v>
      </c>
      <c r="AF7" s="126">
        <v>1.78E-2</v>
      </c>
      <c r="AG7" s="126">
        <v>0.98731531897216029</v>
      </c>
      <c r="AH7" s="126">
        <v>339.74737301096116</v>
      </c>
      <c r="AI7" s="126">
        <v>0.34</v>
      </c>
      <c r="AJ7" s="126">
        <v>0.19500000000000001</v>
      </c>
      <c r="AK7" s="126">
        <v>0.99629948171947003</v>
      </c>
      <c r="AL7" s="126">
        <v>628.21746037370428</v>
      </c>
      <c r="AM7" s="126">
        <v>0.85384773795193492</v>
      </c>
      <c r="AN7" s="126">
        <v>0.9992555833726785</v>
      </c>
      <c r="AO7" s="126">
        <v>9.0941080633681181E-3</v>
      </c>
      <c r="AP7" s="126">
        <v>0.67995073687474494</v>
      </c>
      <c r="AQ7" s="126">
        <v>7.7903278385463737E-2</v>
      </c>
      <c r="AR7" s="126">
        <v>0.75</v>
      </c>
      <c r="AS7" s="126">
        <v>1.8675204971822755E-2</v>
      </c>
      <c r="AT7" s="126">
        <v>0.54166666666666663</v>
      </c>
      <c r="AU7" s="126">
        <v>6.9725106242367501</v>
      </c>
      <c r="AV7" s="126">
        <v>682.09343063185599</v>
      </c>
      <c r="AW7" s="204">
        <v>3005978730.9111109</v>
      </c>
      <c r="AX7" s="126">
        <v>12.002610567798495</v>
      </c>
      <c r="AY7" s="126">
        <v>9.0019579258488722</v>
      </c>
      <c r="AZ7" s="126">
        <v>7.0015228312157891</v>
      </c>
      <c r="BA7" s="126">
        <v>1535.3339351308909</v>
      </c>
      <c r="BB7" s="126">
        <v>0.81999377247533545</v>
      </c>
      <c r="BC7" s="126">
        <v>8.3000000000000001E-3</v>
      </c>
      <c r="BD7" s="126">
        <v>7.3071710693923788E-5</v>
      </c>
      <c r="BE7" s="126">
        <v>10437518.304242939</v>
      </c>
      <c r="BF7" s="126">
        <v>1883233.38</v>
      </c>
      <c r="BG7" s="126">
        <v>439647</v>
      </c>
    </row>
    <row r="8" spans="1:59" x14ac:dyDescent="0.3">
      <c r="A8" s="125" t="s">
        <v>177</v>
      </c>
      <c r="B8" s="126">
        <v>0</v>
      </c>
      <c r="C8" s="126">
        <v>0</v>
      </c>
      <c r="D8" s="126">
        <v>8.3146764051555133E-3</v>
      </c>
      <c r="E8" s="126">
        <v>7.8301368377227398E-2</v>
      </c>
      <c r="F8" s="126">
        <v>1.7731277795810158E-3</v>
      </c>
      <c r="G8" s="126">
        <v>0.87292562289095366</v>
      </c>
      <c r="H8" s="126">
        <v>0.28389601443159435</v>
      </c>
      <c r="I8" s="126">
        <v>0.2675404852896382</v>
      </c>
      <c r="J8" s="126">
        <v>3.9494146453494236E-2</v>
      </c>
      <c r="K8" s="126">
        <v>194</v>
      </c>
      <c r="L8" s="126">
        <v>4.918181818181818</v>
      </c>
      <c r="M8" s="126">
        <v>4</v>
      </c>
      <c r="N8" s="126">
        <v>3.0909090909090908</v>
      </c>
      <c r="O8" s="126">
        <v>0.45454545454545453</v>
      </c>
      <c r="P8" s="126">
        <v>3.7272727272727271</v>
      </c>
      <c r="Q8" s="126">
        <v>0.68181818181818177</v>
      </c>
      <c r="R8" s="126">
        <v>0.27272727272727271</v>
      </c>
      <c r="S8" s="126">
        <v>3.2272727272727271</v>
      </c>
      <c r="T8" s="126">
        <v>2.9545454545454546</v>
      </c>
      <c r="U8" s="126">
        <v>3.4545454545454546</v>
      </c>
      <c r="V8" s="126">
        <v>3.3636363636363638</v>
      </c>
      <c r="W8" s="126">
        <v>3.4090909090909092</v>
      </c>
      <c r="X8" s="126">
        <v>3.4090909090909092</v>
      </c>
      <c r="Y8" s="126">
        <v>3.2484632860751414E-2</v>
      </c>
      <c r="Z8" s="126">
        <v>0.62842274600719406</v>
      </c>
      <c r="AA8" s="126">
        <v>0.29977131664057133</v>
      </c>
      <c r="AB8" s="126">
        <v>8.371557728022172E-2</v>
      </c>
      <c r="AC8" s="126">
        <v>0.10698725566125647</v>
      </c>
      <c r="AD8" s="126">
        <v>0.58914179824802737</v>
      </c>
      <c r="AE8" s="126">
        <v>0.45353703436357357</v>
      </c>
      <c r="AF8" s="126">
        <v>2.58E-2</v>
      </c>
      <c r="AG8" s="126">
        <v>0.68587742486035586</v>
      </c>
      <c r="AH8" s="126">
        <v>462.10661397132071</v>
      </c>
      <c r="AI8" s="126">
        <v>0.31</v>
      </c>
      <c r="AJ8" s="126">
        <v>0.251</v>
      </c>
      <c r="AK8" s="126">
        <v>0.99920353762915104</v>
      </c>
      <c r="AL8" s="126">
        <v>557.92512493420384</v>
      </c>
      <c r="AM8" s="126">
        <v>0.8381091535364632</v>
      </c>
      <c r="AN8" s="126">
        <v>0.94461934464918407</v>
      </c>
      <c r="AO8" s="126">
        <v>1.3525565406172975E-2</v>
      </c>
      <c r="AP8" s="126">
        <v>0.78237293001032404</v>
      </c>
      <c r="AQ8" s="126">
        <v>5.1093785041005896E-2</v>
      </c>
      <c r="AR8" s="126">
        <v>0.72727272727272729</v>
      </c>
      <c r="AS8" s="126">
        <v>1.4578307727709435E-2</v>
      </c>
      <c r="AT8" s="126">
        <v>0.81818181818181823</v>
      </c>
      <c r="AU8" s="126">
        <v>8.0541669575115851</v>
      </c>
      <c r="AV8" s="126">
        <v>823.05915670570766</v>
      </c>
      <c r="AW8" s="204">
        <v>3341525521.25</v>
      </c>
      <c r="AX8" s="126">
        <v>39.507913739028957</v>
      </c>
      <c r="AY8" s="126">
        <v>18.994189297610077</v>
      </c>
      <c r="AZ8" s="126">
        <v>7.5976757190440303</v>
      </c>
      <c r="BA8" s="126">
        <v>1713.2758746444288</v>
      </c>
      <c r="BB8" s="126">
        <v>0.83888732385881482</v>
      </c>
      <c r="BC8" s="126">
        <v>1.03E-2</v>
      </c>
      <c r="BD8" s="126">
        <v>5.8525087332555832E-5</v>
      </c>
      <c r="BE8" s="126">
        <v>14426853.484664759</v>
      </c>
      <c r="BF8" s="126">
        <v>287975.05846153846</v>
      </c>
      <c r="BG8" s="126">
        <v>962760</v>
      </c>
    </row>
    <row r="9" spans="1:59" x14ac:dyDescent="0.3">
      <c r="A9" s="125" t="s">
        <v>178</v>
      </c>
      <c r="B9" s="126">
        <v>0</v>
      </c>
      <c r="C9" s="126">
        <v>0</v>
      </c>
      <c r="D9" s="126">
        <v>7.0987863874568437E-3</v>
      </c>
      <c r="E9" s="126">
        <v>5.1033982429885036E-2</v>
      </c>
      <c r="F9" s="126">
        <v>1.1736250349053405E-3</v>
      </c>
      <c r="G9" s="126">
        <v>0.91700598802395206</v>
      </c>
      <c r="H9" s="126">
        <v>0.33180782568783473</v>
      </c>
      <c r="I9" s="126">
        <v>0.28935840180002048</v>
      </c>
      <c r="J9" s="126">
        <v>4.1698881545206318E-2</v>
      </c>
      <c r="K9" s="126">
        <v>139</v>
      </c>
      <c r="L9" s="126">
        <v>5.4033333333333324</v>
      </c>
      <c r="M9" s="126">
        <v>4.3</v>
      </c>
      <c r="N9" s="126">
        <v>2.9</v>
      </c>
      <c r="O9" s="126">
        <v>0.6</v>
      </c>
      <c r="P9" s="126">
        <v>3.9333333333333331</v>
      </c>
      <c r="Q9" s="126">
        <v>0.83333333333333337</v>
      </c>
      <c r="R9" s="126">
        <v>0.66666666666666663</v>
      </c>
      <c r="S9" s="126">
        <v>2.9</v>
      </c>
      <c r="T9" s="126">
        <v>3.6333333333333333</v>
      </c>
      <c r="U9" s="126">
        <v>4.0999999999999996</v>
      </c>
      <c r="V9" s="126">
        <v>3.2333333333333334</v>
      </c>
      <c r="W9" s="126">
        <v>3.5333333333333332</v>
      </c>
      <c r="X9" s="126">
        <v>3.7333333333333334</v>
      </c>
      <c r="Y9" s="126">
        <v>3.3445807571108939E-2</v>
      </c>
      <c r="Z9" s="126">
        <v>0.59826259014890315</v>
      </c>
      <c r="AA9" s="126">
        <v>0.45700827210047545</v>
      </c>
      <c r="AB9" s="126">
        <v>6.3785814158273044E-2</v>
      </c>
      <c r="AC9" s="126">
        <v>0.18176695357373357</v>
      </c>
      <c r="AD9" s="126">
        <v>0.53796580764944391</v>
      </c>
      <c r="AE9" s="126">
        <v>0.34037513603702979</v>
      </c>
      <c r="AF9" s="126">
        <v>2.6100000000000002E-2</v>
      </c>
      <c r="AG9" s="126">
        <v>0.90612624954513366</v>
      </c>
      <c r="AH9" s="126">
        <v>391.38915051176309</v>
      </c>
      <c r="AI9" s="126">
        <v>0</v>
      </c>
      <c r="AJ9" s="126">
        <v>0.223</v>
      </c>
      <c r="AK9" s="126">
        <v>0.99536045981685406</v>
      </c>
      <c r="AL9" s="126">
        <v>617.924483818618</v>
      </c>
      <c r="AM9" s="126">
        <v>0.83840844014999816</v>
      </c>
      <c r="AN9" s="126">
        <v>0.9399839937039367</v>
      </c>
      <c r="AO9" s="126">
        <v>2.060562789158811E-2</v>
      </c>
      <c r="AP9" s="126">
        <v>0.72635172225023137</v>
      </c>
      <c r="AQ9" s="126">
        <v>4.3712019369758208E-2</v>
      </c>
      <c r="AR9" s="126">
        <v>0.56666666666666665</v>
      </c>
      <c r="AS9" s="126">
        <v>2.2433217864452664E-2</v>
      </c>
      <c r="AT9" s="126">
        <v>0.7</v>
      </c>
      <c r="AU9" s="126">
        <v>16.923727835685987</v>
      </c>
      <c r="AV9" s="126">
        <v>1132.73587445671</v>
      </c>
      <c r="AW9" s="204">
        <v>2129068708.9865625</v>
      </c>
      <c r="AX9" s="126">
        <v>24.852082317743431</v>
      </c>
      <c r="AY9" s="126">
        <v>36.322274156701944</v>
      </c>
      <c r="AZ9" s="126">
        <v>7.6467945593056719</v>
      </c>
      <c r="BA9" s="126">
        <v>1984.3431881398219</v>
      </c>
      <c r="BB9" s="126">
        <v>0.86879198942471103</v>
      </c>
      <c r="BC9" s="126">
        <v>-6.4000000000000003E-3</v>
      </c>
      <c r="BD9" s="126">
        <v>5.7821618097673719E-5</v>
      </c>
      <c r="BE9" s="126">
        <v>14767282.455687452</v>
      </c>
      <c r="BF9" s="126">
        <v>0</v>
      </c>
      <c r="BG9" s="126">
        <v>158763</v>
      </c>
    </row>
    <row r="10" spans="1:59" x14ac:dyDescent="0.3">
      <c r="A10" s="125" t="s">
        <v>179</v>
      </c>
      <c r="B10" s="126">
        <v>0</v>
      </c>
      <c r="C10" s="126">
        <v>17944058.723691184</v>
      </c>
      <c r="D10" s="126">
        <v>0</v>
      </c>
      <c r="E10" s="126">
        <v>2.8735087130479117E-2</v>
      </c>
      <c r="F10" s="126">
        <v>1.3188928507493901E-3</v>
      </c>
      <c r="G10" s="126">
        <v>0.88710055473083838</v>
      </c>
      <c r="H10" s="126">
        <v>0.2626467484686969</v>
      </c>
      <c r="I10" s="126">
        <v>0.25234674646708533</v>
      </c>
      <c r="J10" s="126">
        <v>3.0011739250464308E-2</v>
      </c>
      <c r="K10" s="126">
        <v>113</v>
      </c>
      <c r="L10" s="126">
        <v>5.4102941176470587</v>
      </c>
      <c r="M10" s="126">
        <v>3.7058823529411766</v>
      </c>
      <c r="N10" s="126">
        <v>3.9411764705882355</v>
      </c>
      <c r="O10" s="126">
        <v>0.52941176470588236</v>
      </c>
      <c r="P10" s="126">
        <v>4.4117647058823533</v>
      </c>
      <c r="Q10" s="126">
        <v>0.70588235294117652</v>
      </c>
      <c r="R10" s="126">
        <v>0.52941176470588236</v>
      </c>
      <c r="S10" s="126">
        <v>2.8235294117647061</v>
      </c>
      <c r="T10" s="126">
        <v>3.1764705882352939</v>
      </c>
      <c r="U10" s="126">
        <v>4.0588235294117645</v>
      </c>
      <c r="V10" s="126">
        <v>3.8823529411764706</v>
      </c>
      <c r="W10" s="126">
        <v>3.5294117647058822</v>
      </c>
      <c r="X10" s="126">
        <v>2.9411764705882355</v>
      </c>
      <c r="Y10" s="126">
        <v>7.1329309903325672E-2</v>
      </c>
      <c r="Z10" s="126">
        <v>0.32622133948701987</v>
      </c>
      <c r="AA10" s="126">
        <v>0.31071599875854677</v>
      </c>
      <c r="AB10" s="126">
        <v>3.5780750629276582E-2</v>
      </c>
      <c r="AC10" s="126">
        <v>0.1119041764492385</v>
      </c>
      <c r="AD10" s="126">
        <v>0.52831041367435483</v>
      </c>
      <c r="AE10" s="126">
        <v>0.38453295636057083</v>
      </c>
      <c r="AF10" s="126">
        <v>2.29E-2</v>
      </c>
      <c r="AG10" s="126">
        <v>0.68611842105263143</v>
      </c>
      <c r="AH10" s="126">
        <v>691.55427861178543</v>
      </c>
      <c r="AI10" s="126">
        <v>0.31</v>
      </c>
      <c r="AJ10" s="126">
        <v>0.26300000000000001</v>
      </c>
      <c r="AK10" s="126">
        <v>0.99510945342244794</v>
      </c>
      <c r="AL10" s="126">
        <v>628.52749511724596</v>
      </c>
      <c r="AM10" s="126">
        <v>0.9090179459839367</v>
      </c>
      <c r="AN10" s="126">
        <v>0.88450693522868207</v>
      </c>
      <c r="AO10" s="126">
        <v>5.3744259774948122E-2</v>
      </c>
      <c r="AP10" s="126">
        <v>0.6144565713660346</v>
      </c>
      <c r="AQ10" s="126">
        <v>0.12190885999409846</v>
      </c>
      <c r="AR10" s="126">
        <v>0.82352941176470584</v>
      </c>
      <c r="AS10" s="126">
        <v>2.0865458504988284E-2</v>
      </c>
      <c r="AT10" s="126">
        <v>0.76470588235294112</v>
      </c>
      <c r="AU10" s="126">
        <v>6.537897330494796</v>
      </c>
      <c r="AV10" s="126">
        <v>547.54890142893919</v>
      </c>
      <c r="AW10" s="204">
        <v>8044278821.221818</v>
      </c>
      <c r="AX10" s="126">
        <v>17.667940570484213</v>
      </c>
      <c r="AY10" s="126">
        <v>36.69495349254413</v>
      </c>
      <c r="AZ10" s="126">
        <v>6.7953617578785419</v>
      </c>
      <c r="BA10" s="126">
        <v>2113.3575067002266</v>
      </c>
      <c r="BB10" s="126">
        <v>0.85875635814983331</v>
      </c>
      <c r="BC10" s="126">
        <v>3.7699999999999997E-2</v>
      </c>
      <c r="BD10" s="126">
        <v>3.6691803407562074E-5</v>
      </c>
      <c r="BE10" s="126">
        <v>9358153.0324143786</v>
      </c>
      <c r="BF10" s="126">
        <v>17368.339999999997</v>
      </c>
      <c r="BG10" s="126">
        <v>113649</v>
      </c>
    </row>
    <row r="11" spans="1:59" x14ac:dyDescent="0.3">
      <c r="A11" s="125" t="s">
        <v>180</v>
      </c>
      <c r="B11" s="126">
        <v>0</v>
      </c>
      <c r="C11" s="126">
        <v>0</v>
      </c>
      <c r="D11" s="126">
        <v>0</v>
      </c>
      <c r="E11" s="126">
        <v>0.12275719979785166</v>
      </c>
      <c r="F11" s="126">
        <v>6.7999999999999996E-3</v>
      </c>
      <c r="G11" s="126">
        <v>0.88394150968251872</v>
      </c>
      <c r="H11" s="126">
        <v>0.21066823676658647</v>
      </c>
      <c r="I11" s="126">
        <v>0.15324931708100911</v>
      </c>
      <c r="J11" s="126">
        <v>4.1564792218888917E-2</v>
      </c>
      <c r="K11" s="126">
        <v>69</v>
      </c>
      <c r="L11" s="126">
        <v>5.95</v>
      </c>
      <c r="M11" s="126">
        <v>4.9000000000000004</v>
      </c>
      <c r="N11" s="126">
        <v>3.2</v>
      </c>
      <c r="O11" s="126">
        <v>0.8</v>
      </c>
      <c r="P11" s="126">
        <v>3.8</v>
      </c>
      <c r="Q11" s="126">
        <v>0.9</v>
      </c>
      <c r="R11" s="126">
        <v>0.5</v>
      </c>
      <c r="S11" s="126">
        <v>3</v>
      </c>
      <c r="T11" s="126">
        <v>2.8</v>
      </c>
      <c r="U11" s="126">
        <v>3.6</v>
      </c>
      <c r="V11" s="126">
        <v>2.8</v>
      </c>
      <c r="W11" s="126">
        <v>3.1</v>
      </c>
      <c r="X11" s="126">
        <v>3.5</v>
      </c>
      <c r="Y11" s="126">
        <v>4.4858659328152375E-2</v>
      </c>
      <c r="Z11" s="126">
        <v>0.52546918072971871</v>
      </c>
      <c r="AA11" s="126">
        <v>0.24316686474226062</v>
      </c>
      <c r="AB11" s="126">
        <v>5.3785757214474109E-2</v>
      </c>
      <c r="AC11" s="126">
        <v>4.9934064096232696E-2</v>
      </c>
      <c r="AD11" s="126">
        <v>0.53495492964960045</v>
      </c>
      <c r="AE11" s="126">
        <v>0.61865221997791264</v>
      </c>
      <c r="AF11" s="126">
        <v>1.8700000000000001E-2</v>
      </c>
      <c r="AG11" s="126">
        <v>0.42204926785248853</v>
      </c>
      <c r="AH11" s="126">
        <v>319.88122383772418</v>
      </c>
      <c r="AI11" s="126">
        <v>0.28000000000000003</v>
      </c>
      <c r="AJ11" s="126">
        <v>0.151</v>
      </c>
      <c r="AK11" s="126">
        <v>0.99602228412592897</v>
      </c>
      <c r="AL11" s="126">
        <v>587.62464096305962</v>
      </c>
      <c r="AM11" s="126">
        <v>0.69471063998382465</v>
      </c>
      <c r="AN11" s="126">
        <v>0.95599023845049513</v>
      </c>
      <c r="AO11" s="126">
        <v>2.4209439518029712E-2</v>
      </c>
      <c r="AP11" s="126">
        <v>0.68382208262909083</v>
      </c>
      <c r="AQ11" s="126">
        <v>0.24888995963123473</v>
      </c>
      <c r="AR11" s="126">
        <v>0.6</v>
      </c>
      <c r="AS11" s="126">
        <v>1.100520775093374E-2</v>
      </c>
      <c r="AT11" s="126">
        <v>0.7</v>
      </c>
      <c r="AU11" s="126">
        <v>2.3929536130728013</v>
      </c>
      <c r="AV11" s="126">
        <v>294.81188513056912</v>
      </c>
      <c r="AW11" s="204">
        <v>3716372870.2857141</v>
      </c>
      <c r="AX11" s="126">
        <v>5.6858079390936247</v>
      </c>
      <c r="AY11" s="126">
        <v>6.63344259560923</v>
      </c>
      <c r="AZ11" s="126">
        <v>0</v>
      </c>
      <c r="BA11" s="126">
        <v>671.87297146956348</v>
      </c>
      <c r="BB11" s="126">
        <v>0.82738818528982983</v>
      </c>
      <c r="BC11" s="126">
        <v>-1.6199999999999999E-2</v>
      </c>
      <c r="BD11" s="126">
        <v>7.1104551710450182E-5</v>
      </c>
      <c r="BE11" s="126">
        <v>15656798.544426998</v>
      </c>
      <c r="BF11" s="126">
        <v>504203.22658914723</v>
      </c>
      <c r="BG11" s="126">
        <v>167073</v>
      </c>
    </row>
    <row r="12" spans="1:59" x14ac:dyDescent="0.3">
      <c r="A12" s="125" t="s">
        <v>181</v>
      </c>
      <c r="B12" s="126">
        <v>286558.21281609341</v>
      </c>
      <c r="C12" s="126">
        <v>1295360.764303379</v>
      </c>
      <c r="D12" s="126">
        <v>9.2135551885192974E-3</v>
      </c>
      <c r="E12" s="126">
        <v>0.11575705297303733</v>
      </c>
      <c r="F12" s="126">
        <v>0</v>
      </c>
      <c r="G12" s="126">
        <v>0.8803137040330119</v>
      </c>
      <c r="H12" s="126">
        <v>0.38321669507598494</v>
      </c>
      <c r="I12" s="126">
        <v>0.39785533558584324</v>
      </c>
      <c r="J12" s="126">
        <v>0.12495108892431088</v>
      </c>
      <c r="K12" s="126">
        <v>314</v>
      </c>
      <c r="L12" s="126">
        <v>4.8900000000000006</v>
      </c>
      <c r="M12" s="126">
        <v>4</v>
      </c>
      <c r="N12" s="126">
        <v>4.0857142857142854</v>
      </c>
      <c r="O12" s="126">
        <v>0.34285714285714286</v>
      </c>
      <c r="P12" s="126">
        <v>3.4285714285714284</v>
      </c>
      <c r="Q12" s="126">
        <v>0.42857142857142855</v>
      </c>
      <c r="R12" s="126">
        <v>0.4</v>
      </c>
      <c r="S12" s="126">
        <v>3.0285714285714285</v>
      </c>
      <c r="T12" s="126">
        <v>3.0285714285714285</v>
      </c>
      <c r="U12" s="126">
        <v>4.0857142857142854</v>
      </c>
      <c r="V12" s="126">
        <v>3.2285714285714286</v>
      </c>
      <c r="W12" s="126">
        <v>3.2571428571428571</v>
      </c>
      <c r="X12" s="126">
        <v>3.5714285714285716</v>
      </c>
      <c r="Y12" s="126">
        <v>5.5322978349350106E-2</v>
      </c>
      <c r="Z12" s="126">
        <v>0.44789706092168957</v>
      </c>
      <c r="AA12" s="126">
        <v>0.41886117244212073</v>
      </c>
      <c r="AB12" s="126">
        <v>7.5237935436474765E-2</v>
      </c>
      <c r="AC12" s="126">
        <v>0.22788290669249536</v>
      </c>
      <c r="AD12" s="126">
        <v>0.64091399194125542</v>
      </c>
      <c r="AE12" s="126">
        <v>0.34561298673187663</v>
      </c>
      <c r="AF12" s="126">
        <v>3.1300000000000001E-2</v>
      </c>
      <c r="AG12" s="126">
        <v>0.872</v>
      </c>
      <c r="AH12" s="126">
        <v>621.35892869952795</v>
      </c>
      <c r="AI12" s="126">
        <v>1</v>
      </c>
      <c r="AJ12" s="126">
        <v>0.28499999999999998</v>
      </c>
      <c r="AK12" s="126">
        <v>0.99484326949074797</v>
      </c>
      <c r="AL12" s="126">
        <v>543.99406369442715</v>
      </c>
      <c r="AM12" s="126">
        <v>0.91710914069914151</v>
      </c>
      <c r="AN12" s="126">
        <v>0.99595991645920401</v>
      </c>
      <c r="AO12" s="126">
        <v>6.7341896705823356E-2</v>
      </c>
      <c r="AP12" s="126">
        <v>0.77643871249722041</v>
      </c>
      <c r="AQ12" s="126">
        <v>0.28727659760527602</v>
      </c>
      <c r="AR12" s="126">
        <v>0.82857142857142863</v>
      </c>
      <c r="AS12" s="126">
        <v>3.2766581657298607E-2</v>
      </c>
      <c r="AT12" s="126">
        <v>0.77142857142857146</v>
      </c>
      <c r="AU12" s="126">
        <v>8.6621697897048708</v>
      </c>
      <c r="AV12" s="126">
        <v>835.98829260758748</v>
      </c>
      <c r="AW12" s="204">
        <v>2602163354.9384904</v>
      </c>
      <c r="AX12" s="126">
        <v>29.592978926637361</v>
      </c>
      <c r="AY12" s="126">
        <v>22.637364221658494</v>
      </c>
      <c r="AZ12" s="126">
        <v>15.808215238588334</v>
      </c>
      <c r="BA12" s="126">
        <v>3572.9095753647812</v>
      </c>
      <c r="BB12" s="126">
        <v>0.86664794238799137</v>
      </c>
      <c r="BC12" s="126">
        <v>-1.6299999999999999E-2</v>
      </c>
      <c r="BD12" s="126">
        <v>4.0196024699570615E-5</v>
      </c>
      <c r="BE12" s="126">
        <v>23746995.606150877</v>
      </c>
      <c r="BF12" s="126">
        <v>1171914.7964854734</v>
      </c>
      <c r="BG12" s="126">
        <v>698745</v>
      </c>
    </row>
    <row r="13" spans="1:59" x14ac:dyDescent="0.3">
      <c r="A13" s="125" t="s">
        <v>182</v>
      </c>
      <c r="B13" s="126">
        <v>0</v>
      </c>
      <c r="C13" s="126">
        <v>0</v>
      </c>
      <c r="D13" s="126">
        <v>0</v>
      </c>
      <c r="E13" s="126">
        <v>0.15514436750443808</v>
      </c>
      <c r="F13" s="126">
        <v>0</v>
      </c>
      <c r="G13" s="126">
        <v>0.85049627791563276</v>
      </c>
      <c r="H13" s="126">
        <v>0.28814941093976787</v>
      </c>
      <c r="I13" s="126">
        <v>0.27275467592047992</v>
      </c>
      <c r="J13" s="126">
        <v>3.0199386695043084E-2</v>
      </c>
      <c r="K13" s="126">
        <v>134</v>
      </c>
      <c r="L13" s="126">
        <v>4.2316666666666674</v>
      </c>
      <c r="M13" s="126">
        <v>3.9666666666666668</v>
      </c>
      <c r="N13" s="126">
        <v>3.5</v>
      </c>
      <c r="O13" s="126">
        <v>0.36666666666666664</v>
      </c>
      <c r="P13" s="126">
        <v>3.3666666666666667</v>
      </c>
      <c r="Q13" s="126">
        <v>0.43333333333333335</v>
      </c>
      <c r="R13" s="126">
        <v>0.23333333333333334</v>
      </c>
      <c r="S13" s="126">
        <v>3.4</v>
      </c>
      <c r="T13" s="126">
        <v>2.7</v>
      </c>
      <c r="U13" s="126">
        <v>3.3666666666666667</v>
      </c>
      <c r="V13" s="126">
        <v>2.9</v>
      </c>
      <c r="W13" s="126">
        <v>3.0333333333333332</v>
      </c>
      <c r="X13" s="126">
        <v>3.5333333333333332</v>
      </c>
      <c r="Y13" s="126">
        <v>4.9129645152120323E-2</v>
      </c>
      <c r="Z13" s="126">
        <v>0.43629405154371731</v>
      </c>
      <c r="AA13" s="126">
        <v>0.44441243476499681</v>
      </c>
      <c r="AB13" s="126">
        <v>0.11902697323207397</v>
      </c>
      <c r="AC13" s="126">
        <v>0.19014831134844679</v>
      </c>
      <c r="AD13" s="126">
        <v>0.49231934016833362</v>
      </c>
      <c r="AE13" s="126">
        <v>0.48851388685450153</v>
      </c>
      <c r="AF13" s="126">
        <v>2.46E-2</v>
      </c>
      <c r="AG13" s="126">
        <v>0.92886300960321433</v>
      </c>
      <c r="AH13" s="126">
        <v>436.15208964791668</v>
      </c>
      <c r="AI13" s="126">
        <v>0.21</v>
      </c>
      <c r="AJ13" s="126">
        <v>0.28699999999999998</v>
      </c>
      <c r="AK13" s="126">
        <v>0.99802867298338493</v>
      </c>
      <c r="AL13" s="126">
        <v>559.44181279770737</v>
      </c>
      <c r="AM13" s="126">
        <v>0.90258447090249705</v>
      </c>
      <c r="AN13" s="126">
        <v>0.92951894025714343</v>
      </c>
      <c r="AO13" s="126">
        <v>6.781883830012285E-2</v>
      </c>
      <c r="AP13" s="126">
        <v>0.78869959018129654</v>
      </c>
      <c r="AQ13" s="126">
        <v>7.2636038487157772E-2</v>
      </c>
      <c r="AR13" s="126">
        <v>0.73333333333333328</v>
      </c>
      <c r="AS13" s="126">
        <v>1.2689577964043334E-2</v>
      </c>
      <c r="AT13" s="126">
        <v>0.6</v>
      </c>
      <c r="AU13" s="126">
        <v>3.7054535011903771</v>
      </c>
      <c r="AV13" s="126">
        <v>516.91076341605753</v>
      </c>
      <c r="AW13" s="204">
        <v>8800237097.5</v>
      </c>
      <c r="AX13" s="126">
        <v>3.6897237503828091</v>
      </c>
      <c r="AY13" s="126">
        <v>70.104751257273364</v>
      </c>
      <c r="AZ13" s="126">
        <v>5.5345856255742127</v>
      </c>
      <c r="BA13" s="126">
        <v>1667.7551351730297</v>
      </c>
      <c r="BB13" s="126">
        <v>0.78364223339806194</v>
      </c>
      <c r="BC13" s="126">
        <v>-1.1999999999999999E-3</v>
      </c>
      <c r="BD13" s="126">
        <v>6.4795079418127448E-5</v>
      </c>
      <c r="BE13" s="126">
        <v>24350028.941731218</v>
      </c>
      <c r="BF13" s="126">
        <v>0</v>
      </c>
      <c r="BG13" s="126">
        <v>126374</v>
      </c>
    </row>
    <row r="14" spans="1:59" x14ac:dyDescent="0.3">
      <c r="A14" s="125" t="s">
        <v>183</v>
      </c>
      <c r="B14" s="126">
        <v>0</v>
      </c>
      <c r="C14" s="126">
        <v>0</v>
      </c>
      <c r="D14" s="126">
        <v>8.0801442612521923E-2</v>
      </c>
      <c r="E14" s="126">
        <v>6.9917300629351212E-2</v>
      </c>
      <c r="F14" s="126">
        <v>1.5917056658160563E-3</v>
      </c>
      <c r="G14" s="126">
        <v>0.90085158150851585</v>
      </c>
      <c r="H14" s="126">
        <v>0.2216031276015111</v>
      </c>
      <c r="I14" s="126">
        <v>0.26484664899659222</v>
      </c>
      <c r="J14" s="126">
        <v>4.0771238307671966E-2</v>
      </c>
      <c r="K14" s="126">
        <v>155</v>
      </c>
      <c r="L14" s="126">
        <v>4.7145833333333336</v>
      </c>
      <c r="M14" s="126">
        <v>4.3055555555555554</v>
      </c>
      <c r="N14" s="126">
        <v>3.8055555555555554</v>
      </c>
      <c r="O14" s="126">
        <v>0.58333333333333337</v>
      </c>
      <c r="P14" s="126">
        <v>4.0555555555555554</v>
      </c>
      <c r="Q14" s="126">
        <v>0.61111111111111116</v>
      </c>
      <c r="R14" s="126">
        <v>0.33333333333333331</v>
      </c>
      <c r="S14" s="126">
        <v>4.1111111111111107</v>
      </c>
      <c r="T14" s="126">
        <v>3.3333333333333335</v>
      </c>
      <c r="U14" s="126">
        <v>3.9166666666666665</v>
      </c>
      <c r="V14" s="126">
        <v>3.3611111111111112</v>
      </c>
      <c r="W14" s="126">
        <v>3.8055555555555554</v>
      </c>
      <c r="X14" s="126">
        <v>4.2222222222222223</v>
      </c>
      <c r="Y14" s="126">
        <v>6.417893202797402E-2</v>
      </c>
      <c r="Z14" s="126">
        <v>0.61960578967532953</v>
      </c>
      <c r="AA14" s="126">
        <v>0.14875609385945818</v>
      </c>
      <c r="AB14" s="126">
        <v>1.7523304676308454E-2</v>
      </c>
      <c r="AC14" s="126">
        <v>3.4825230833954939E-2</v>
      </c>
      <c r="AD14" s="126">
        <v>0.58337139784347969</v>
      </c>
      <c r="AE14" s="126">
        <v>0.59675894847536104</v>
      </c>
      <c r="AF14" s="126">
        <v>3.3500000000000002E-2</v>
      </c>
      <c r="AG14" s="126">
        <v>0.79499420654198083</v>
      </c>
      <c r="AH14" s="126">
        <v>458.64851338898944</v>
      </c>
      <c r="AI14" s="126">
        <v>0.26</v>
      </c>
      <c r="AJ14" s="126">
        <v>0.13</v>
      </c>
      <c r="AK14" s="126">
        <v>0.99564661226299411</v>
      </c>
      <c r="AL14" s="126">
        <v>643.05184460152418</v>
      </c>
      <c r="AM14" s="126">
        <v>0.81523828443301571</v>
      </c>
      <c r="AN14" s="126">
        <v>0.77767624218892195</v>
      </c>
      <c r="AO14" s="126">
        <v>1.1847789846288702E-2</v>
      </c>
      <c r="AP14" s="126">
        <v>0.34442615905342899</v>
      </c>
      <c r="AQ14" s="126">
        <v>3.9526866111775742E-2</v>
      </c>
      <c r="AR14" s="126">
        <v>0.77777777777777779</v>
      </c>
      <c r="AS14" s="126">
        <v>1.2736698679457681E-2</v>
      </c>
      <c r="AT14" s="126">
        <v>0.77777777777777779</v>
      </c>
      <c r="AU14" s="126">
        <v>5.2062444081078585</v>
      </c>
      <c r="AV14" s="126">
        <v>576.54336223120356</v>
      </c>
      <c r="AW14" s="204">
        <v>4443536626.6199999</v>
      </c>
      <c r="AX14" s="126">
        <v>1.9114976584153685</v>
      </c>
      <c r="AY14" s="126">
        <v>0</v>
      </c>
      <c r="AZ14" s="126">
        <v>1.9114976584153685</v>
      </c>
      <c r="BA14" s="126">
        <v>389.94552231673515</v>
      </c>
      <c r="BB14" s="126">
        <v>0.79160343718409154</v>
      </c>
      <c r="BC14" s="126">
        <v>2.2800000000000001E-2</v>
      </c>
      <c r="BD14" s="126">
        <v>6.6213501009034211E-5</v>
      </c>
      <c r="BE14" s="126">
        <v>9546756.4270325154</v>
      </c>
      <c r="BF14" s="126">
        <v>0</v>
      </c>
      <c r="BG14" s="126">
        <v>108670</v>
      </c>
    </row>
    <row r="15" spans="1:59" x14ac:dyDescent="0.3">
      <c r="A15" s="125" t="s">
        <v>184</v>
      </c>
      <c r="B15" s="126">
        <v>0</v>
      </c>
      <c r="C15" s="126">
        <v>0</v>
      </c>
      <c r="D15" s="126">
        <v>2.4855359450867967E-3</v>
      </c>
      <c r="E15" s="126">
        <v>2.6646830864670176E-2</v>
      </c>
      <c r="F15" s="126">
        <v>0</v>
      </c>
      <c r="G15" s="126">
        <v>0.87327222464717014</v>
      </c>
      <c r="H15" s="126">
        <v>0.31012871310059087</v>
      </c>
      <c r="I15" s="126">
        <v>0.25678693104767847</v>
      </c>
      <c r="J15" s="126">
        <v>7.1306946913124889E-3</v>
      </c>
      <c r="K15" s="126">
        <v>104</v>
      </c>
      <c r="L15" s="126">
        <v>5.3473958333333336</v>
      </c>
      <c r="M15" s="126">
        <v>4.729166666666667</v>
      </c>
      <c r="N15" s="126">
        <v>3.6875</v>
      </c>
      <c r="O15" s="126">
        <v>0.45833333333333331</v>
      </c>
      <c r="P15" s="126">
        <v>4.604166666666667</v>
      </c>
      <c r="Q15" s="126">
        <v>0.66666666666666663</v>
      </c>
      <c r="R15" s="126">
        <v>0.375</v>
      </c>
      <c r="S15" s="126">
        <v>4.3125</v>
      </c>
      <c r="T15" s="126">
        <v>3.8333333333333335</v>
      </c>
      <c r="U15" s="126">
        <v>3.9166666666666665</v>
      </c>
      <c r="V15" s="126">
        <v>3.9166666666666665</v>
      </c>
      <c r="W15" s="126">
        <v>3.7291666666666665</v>
      </c>
      <c r="X15" s="126">
        <v>4.291666666666667</v>
      </c>
      <c r="Y15" s="126">
        <v>5.1244929869856758E-2</v>
      </c>
      <c r="Z15" s="126">
        <v>0.76954753573997992</v>
      </c>
      <c r="AA15" s="126">
        <v>0.14531195353354737</v>
      </c>
      <c r="AB15" s="126">
        <v>3.3819229793203842E-3</v>
      </c>
      <c r="AC15" s="126">
        <v>2.8073756002424989E-2</v>
      </c>
      <c r="AD15" s="126">
        <v>0.55296673304919008</v>
      </c>
      <c r="AE15" s="126">
        <v>0.48868038179606738</v>
      </c>
      <c r="AF15" s="126">
        <v>1.0699999999999999E-2</v>
      </c>
      <c r="AG15" s="126">
        <v>0.87943005588065715</v>
      </c>
      <c r="AH15" s="126">
        <v>316.189077226905</v>
      </c>
      <c r="AI15" s="126">
        <v>0.46</v>
      </c>
      <c r="AJ15" s="126">
        <v>0.185</v>
      </c>
      <c r="AK15" s="126">
        <v>0.824926301578777</v>
      </c>
      <c r="AL15" s="126">
        <v>566.05733921410933</v>
      </c>
      <c r="AM15" s="126">
        <v>0.76698376997429962</v>
      </c>
      <c r="AN15" s="126">
        <v>0.88427143161832567</v>
      </c>
      <c r="AO15" s="126">
        <v>2.3685380176311215E-2</v>
      </c>
      <c r="AP15" s="126">
        <v>0.47514436128699394</v>
      </c>
      <c r="AQ15" s="126">
        <v>1.7841964943835959E-2</v>
      </c>
      <c r="AR15" s="126">
        <v>0.64583333333333337</v>
      </c>
      <c r="AS15" s="126">
        <v>1.6267439576132386E-2</v>
      </c>
      <c r="AT15" s="126">
        <v>0.47916666666666669</v>
      </c>
      <c r="AU15" s="126">
        <v>4.6971534291616539</v>
      </c>
      <c r="AV15" s="126">
        <v>535.85893202068655</v>
      </c>
      <c r="AW15" s="204">
        <v>2988319125.375</v>
      </c>
      <c r="AX15" s="126">
        <v>8.5550110977505085</v>
      </c>
      <c r="AY15" s="126">
        <v>12.357238252306288</v>
      </c>
      <c r="AZ15" s="126">
        <v>0</v>
      </c>
      <c r="BA15" s="126">
        <v>865.95723445007911</v>
      </c>
      <c r="BB15" s="126">
        <v>0.98270068222177986</v>
      </c>
      <c r="BC15" s="126">
        <v>2.5399999999999999E-2</v>
      </c>
      <c r="BD15" s="126">
        <v>4.6415999228635065E-5</v>
      </c>
      <c r="BE15" s="126">
        <v>7418980.9501686478</v>
      </c>
      <c r="BF15" s="126">
        <v>731400.44034146343</v>
      </c>
      <c r="BG15" s="126">
        <v>171703</v>
      </c>
    </row>
    <row r="16" spans="1:59" x14ac:dyDescent="0.3">
      <c r="A16" s="125" t="s">
        <v>185</v>
      </c>
      <c r="B16" s="126">
        <v>0</v>
      </c>
      <c r="C16" s="126">
        <v>0</v>
      </c>
      <c r="D16" s="126">
        <v>0</v>
      </c>
      <c r="E16" s="126">
        <v>0.1137937118330981</v>
      </c>
      <c r="F16" s="126">
        <v>7.8049320732387654E-4</v>
      </c>
      <c r="G16" s="126">
        <v>0.85137584445542924</v>
      </c>
      <c r="H16" s="126">
        <v>0.24185266437563582</v>
      </c>
      <c r="I16" s="126">
        <v>0.18674284140969163</v>
      </c>
      <c r="J16" s="126">
        <v>5.3363150076427529E-2</v>
      </c>
      <c r="K16" s="126">
        <v>119</v>
      </c>
      <c r="L16" s="126">
        <v>3.3464285714285715</v>
      </c>
      <c r="M16" s="126">
        <v>3.9642857142857144</v>
      </c>
      <c r="N16" s="126">
        <v>3.7857142857142856</v>
      </c>
      <c r="O16" s="126">
        <v>0.39285714285714285</v>
      </c>
      <c r="P16" s="126">
        <v>3.9285714285714284</v>
      </c>
      <c r="Q16" s="126">
        <v>0.6071428571428571</v>
      </c>
      <c r="R16" s="126">
        <v>0.17857142857142858</v>
      </c>
      <c r="S16" s="126">
        <v>3.8571428571428572</v>
      </c>
      <c r="T16" s="126">
        <v>3.25</v>
      </c>
      <c r="U16" s="126">
        <v>4.2857142857142856</v>
      </c>
      <c r="V16" s="126">
        <v>4</v>
      </c>
      <c r="W16" s="126">
        <v>3.8928571428571428</v>
      </c>
      <c r="X16" s="126">
        <v>3.9285714285714284</v>
      </c>
      <c r="Y16" s="126">
        <v>3.336330498562768E-2</v>
      </c>
      <c r="Z16" s="126">
        <v>0.59740422974690366</v>
      </c>
      <c r="AA16" s="126">
        <v>0.30072718197502118</v>
      </c>
      <c r="AB16" s="126">
        <v>3.2371833124151206E-2</v>
      </c>
      <c r="AC16" s="126">
        <v>8.9826845595656291E-2</v>
      </c>
      <c r="AD16" s="126">
        <v>0.60313621743156909</v>
      </c>
      <c r="AE16" s="126">
        <v>0.52750215845774762</v>
      </c>
      <c r="AF16" s="126">
        <v>4.1599999999999998E-2</v>
      </c>
      <c r="AG16" s="126">
        <v>0.78850282285760054</v>
      </c>
      <c r="AH16" s="126">
        <v>423.98187537570055</v>
      </c>
      <c r="AI16" s="126">
        <v>0.26</v>
      </c>
      <c r="AJ16" s="126">
        <v>0.20100000000000001</v>
      </c>
      <c r="AK16" s="126">
        <v>0.98395500795595692</v>
      </c>
      <c r="AL16" s="126">
        <v>499.05299589697808</v>
      </c>
      <c r="AM16" s="126">
        <v>0.81136719107953326</v>
      </c>
      <c r="AN16" s="126">
        <v>0.91977748874300602</v>
      </c>
      <c r="AO16" s="126">
        <v>2.4513762484697794E-2</v>
      </c>
      <c r="AP16" s="126">
        <v>0.70333286674684281</v>
      </c>
      <c r="AQ16" s="126">
        <v>0.20798987187297502</v>
      </c>
      <c r="AR16" s="126">
        <v>0.4642857142857143</v>
      </c>
      <c r="AS16" s="126">
        <v>1.4054392252417522E-2</v>
      </c>
      <c r="AT16" s="126">
        <v>0.42857142857142855</v>
      </c>
      <c r="AU16" s="126">
        <v>1.0529899650056334</v>
      </c>
      <c r="AV16" s="126">
        <v>294.83719020157736</v>
      </c>
      <c r="AW16" s="204">
        <v>14696845679.75375</v>
      </c>
      <c r="AX16" s="126">
        <v>1.7304780445598096</v>
      </c>
      <c r="AY16" s="126">
        <v>27.687648712956953</v>
      </c>
      <c r="AZ16" s="126">
        <v>1.7304780445598096</v>
      </c>
      <c r="BA16" s="126">
        <v>725.0703006705603</v>
      </c>
      <c r="BB16" s="126">
        <v>0.71911405937893536</v>
      </c>
      <c r="BC16" s="126">
        <v>2.0299999999999999E-2</v>
      </c>
      <c r="BD16" s="126">
        <v>5.5042751592007448E-5</v>
      </c>
      <c r="BE16" s="126">
        <v>12251712.04445097</v>
      </c>
      <c r="BF16" s="126">
        <v>0</v>
      </c>
      <c r="BG16" s="126">
        <v>130322</v>
      </c>
    </row>
    <row r="17" spans="1:59" x14ac:dyDescent="0.3">
      <c r="A17" s="125" t="s">
        <v>186</v>
      </c>
      <c r="B17" s="126">
        <v>0</v>
      </c>
      <c r="C17" s="126">
        <v>0</v>
      </c>
      <c r="D17" s="126">
        <v>1.2453618623395138E-3</v>
      </c>
      <c r="E17" s="126">
        <v>0.15323858637674498</v>
      </c>
      <c r="F17" s="126">
        <v>2.0686544910999234E-3</v>
      </c>
      <c r="G17" s="126">
        <v>0.89707865168539325</v>
      </c>
      <c r="H17" s="126">
        <v>0.40133138954884406</v>
      </c>
      <c r="I17" s="126">
        <v>0.77759999999999996</v>
      </c>
      <c r="J17" s="126">
        <v>6.7350750222728323E-2</v>
      </c>
      <c r="K17" s="126">
        <v>824</v>
      </c>
      <c r="L17" s="126">
        <v>5.8926470588235293</v>
      </c>
      <c r="M17" s="126">
        <v>3.8823529411764706</v>
      </c>
      <c r="N17" s="126">
        <v>3.7647058823529411</v>
      </c>
      <c r="O17" s="126">
        <v>0.23529411764705882</v>
      </c>
      <c r="P17" s="126">
        <v>3.5294117647058822</v>
      </c>
      <c r="Q17" s="126">
        <v>0.29411764705882354</v>
      </c>
      <c r="R17" s="126">
        <v>0</v>
      </c>
      <c r="S17" s="126">
        <v>3.1176470588235294</v>
      </c>
      <c r="T17" s="126">
        <v>2.4705882352941178</v>
      </c>
      <c r="U17" s="126">
        <v>3.5882352941176472</v>
      </c>
      <c r="V17" s="126">
        <v>3.3529411764705883</v>
      </c>
      <c r="W17" s="126">
        <v>3.2941176470588234</v>
      </c>
      <c r="X17" s="126">
        <v>2.9411764705882355</v>
      </c>
      <c r="Y17" s="126">
        <v>4.8907006071340672E-2</v>
      </c>
      <c r="Z17" s="126">
        <v>0.55905679869792491</v>
      </c>
      <c r="AA17" s="126">
        <v>0.35466864178487123</v>
      </c>
      <c r="AB17" s="126">
        <v>5.0044867701746598E-2</v>
      </c>
      <c r="AC17" s="126">
        <v>0.16934111301237501</v>
      </c>
      <c r="AD17" s="126">
        <v>0.55573035416135319</v>
      </c>
      <c r="AE17" s="126">
        <v>0.39269481164743902</v>
      </c>
      <c r="AF17" s="126">
        <v>3.0200000000000001E-2</v>
      </c>
      <c r="AG17" s="126">
        <v>0.5837722354217576</v>
      </c>
      <c r="AH17" s="126">
        <v>558.05816204084442</v>
      </c>
      <c r="AI17" s="126" t="s">
        <v>200</v>
      </c>
      <c r="AJ17" s="126">
        <v>0.26500000000000001</v>
      </c>
      <c r="AK17" s="126">
        <v>0.99713730915224896</v>
      </c>
      <c r="AL17" s="126">
        <v>542.0969482329491</v>
      </c>
      <c r="AM17" s="126">
        <v>0.91063139214911482</v>
      </c>
      <c r="AN17" s="126">
        <v>0.95859807994190704</v>
      </c>
      <c r="AO17" s="126">
        <v>1.9051487189938418E-2</v>
      </c>
      <c r="AP17" s="126">
        <v>0.62741466436447935</v>
      </c>
      <c r="AQ17" s="126">
        <v>6.142690722403582E-2</v>
      </c>
      <c r="AR17" s="126">
        <v>0.6470588235294118</v>
      </c>
      <c r="AS17" s="126">
        <v>1.0607282897667238E-2</v>
      </c>
      <c r="AT17" s="126">
        <v>0.52941176470588236</v>
      </c>
      <c r="AU17" s="126">
        <v>17.975618524691964</v>
      </c>
      <c r="AV17" s="126">
        <v>1237.2314447668944</v>
      </c>
      <c r="AW17" s="204">
        <v>3820203065.2014284</v>
      </c>
      <c r="AX17" s="126">
        <v>5.3917366244493694</v>
      </c>
      <c r="AY17" s="126">
        <v>16.175209873348109</v>
      </c>
      <c r="AZ17" s="126">
        <v>5.3917366244493694</v>
      </c>
      <c r="BA17" s="126">
        <v>1466.5523618502282</v>
      </c>
      <c r="BB17" s="126">
        <v>0.81828503854094925</v>
      </c>
      <c r="BC17" s="126">
        <v>2.8199999999999999E-2</v>
      </c>
      <c r="BD17" s="126">
        <v>5.2270551240238019E-5</v>
      </c>
      <c r="BE17" s="126">
        <v>14642336.534002509</v>
      </c>
      <c r="BF17" s="126">
        <v>0</v>
      </c>
      <c r="BG17" s="126">
        <v>983621</v>
      </c>
    </row>
    <row r="18" spans="1:59" x14ac:dyDescent="0.3">
      <c r="A18" s="125" t="s">
        <v>187</v>
      </c>
      <c r="B18" s="126">
        <v>0</v>
      </c>
      <c r="C18" s="126">
        <v>0</v>
      </c>
      <c r="D18" s="126">
        <v>1.1406999516446572E-2</v>
      </c>
      <c r="E18" s="126">
        <v>8.6068968155050982E-2</v>
      </c>
      <c r="F18" s="126">
        <v>3.1529689120263021E-3</v>
      </c>
      <c r="G18" s="126">
        <v>0.878682842287695</v>
      </c>
      <c r="H18" s="126">
        <v>0.23262876349221864</v>
      </c>
      <c r="I18" s="126">
        <v>0.24167745791413486</v>
      </c>
      <c r="J18" s="126">
        <v>1.678523120631889E-2</v>
      </c>
      <c r="K18" s="126">
        <v>19</v>
      </c>
      <c r="L18" s="126">
        <v>4.8335714285714291</v>
      </c>
      <c r="M18" s="126">
        <v>4.4000000000000004</v>
      </c>
      <c r="N18" s="126">
        <v>4.0285714285714285</v>
      </c>
      <c r="O18" s="126">
        <v>0.48571428571428571</v>
      </c>
      <c r="P18" s="126">
        <v>4.0571428571428569</v>
      </c>
      <c r="Q18" s="126">
        <v>0.77142857142857146</v>
      </c>
      <c r="R18" s="126">
        <v>0.22857142857142856</v>
      </c>
      <c r="S18" s="126">
        <v>3.6857142857142855</v>
      </c>
      <c r="T18" s="126">
        <v>3.3714285714285714</v>
      </c>
      <c r="U18" s="126">
        <v>3.5428571428571427</v>
      </c>
      <c r="V18" s="126">
        <v>2.8857142857142857</v>
      </c>
      <c r="W18" s="126">
        <v>3.7714285714285714</v>
      </c>
      <c r="X18" s="126">
        <v>3.7428571428571429</v>
      </c>
      <c r="Y18" s="126">
        <v>9.3279708071567526E-3</v>
      </c>
      <c r="Z18" s="126">
        <v>0.66861673851591807</v>
      </c>
      <c r="AA18" s="126">
        <v>0.24028101080116235</v>
      </c>
      <c r="AB18" s="126">
        <v>4.8227516077260606E-3</v>
      </c>
      <c r="AC18" s="126">
        <v>1.5509364132789598E-2</v>
      </c>
      <c r="AD18" s="126">
        <v>0.53178865510330897</v>
      </c>
      <c r="AE18" s="126">
        <v>0.57062388321613955</v>
      </c>
      <c r="AF18" s="126">
        <v>2.3900000000000001E-2</v>
      </c>
      <c r="AG18" s="126">
        <v>0.55455874866828603</v>
      </c>
      <c r="AH18" s="126">
        <v>575.39244628391714</v>
      </c>
      <c r="AI18" s="126">
        <v>0.21</v>
      </c>
      <c r="AJ18" s="126">
        <v>0.13600000000000001</v>
      </c>
      <c r="AK18" s="126">
        <v>0.89795794157271902</v>
      </c>
      <c r="AL18" s="126">
        <v>578.55345730938484</v>
      </c>
      <c r="AM18" s="126">
        <v>0.7469841855168835</v>
      </c>
      <c r="AN18" s="126">
        <v>0.88448555790507333</v>
      </c>
      <c r="AO18" s="126">
        <v>1.7776522337735468E-2</v>
      </c>
      <c r="AP18" s="126">
        <v>0.55120142028045516</v>
      </c>
      <c r="AQ18" s="126">
        <v>0.17202275696409491</v>
      </c>
      <c r="AR18" s="126">
        <v>0.68571428571428572</v>
      </c>
      <c r="AS18" s="126">
        <v>1.7890337474318535E-2</v>
      </c>
      <c r="AT18" s="126">
        <v>0.7142857142857143</v>
      </c>
      <c r="AU18" s="126">
        <v>2.8307761988337203</v>
      </c>
      <c r="AV18" s="126">
        <v>368.00090584838358</v>
      </c>
      <c r="AW18" s="204">
        <v>2979336593.625</v>
      </c>
      <c r="AX18" s="126">
        <v>5.6196823755521343</v>
      </c>
      <c r="AY18" s="126">
        <v>0</v>
      </c>
      <c r="AZ18" s="126">
        <v>0</v>
      </c>
      <c r="BA18" s="126">
        <v>258.50538927539816</v>
      </c>
      <c r="BB18" s="126">
        <v>0.71324002827278488</v>
      </c>
      <c r="BC18" s="126">
        <v>-4.0000000000000002E-4</v>
      </c>
      <c r="BD18" s="126">
        <v>6.5383295201004721E-5</v>
      </c>
      <c r="BE18" s="126">
        <v>8936005.1235993654</v>
      </c>
      <c r="BF18" s="126">
        <v>0</v>
      </c>
      <c r="BG18" s="126">
        <v>2821</v>
      </c>
    </row>
    <row r="19" spans="1:59" x14ac:dyDescent="0.3">
      <c r="A19" s="125" t="s">
        <v>188</v>
      </c>
      <c r="B19" s="126">
        <v>0</v>
      </c>
      <c r="C19" s="126">
        <v>0</v>
      </c>
      <c r="D19" s="126">
        <v>7.2661809038743232E-3</v>
      </c>
      <c r="E19" s="126">
        <v>0.13129697141744093</v>
      </c>
      <c r="F19" s="126">
        <v>2.4751086139381548E-3</v>
      </c>
      <c r="G19" s="126">
        <v>0.92965367965367962</v>
      </c>
      <c r="H19" s="126">
        <v>0.34929517297620294</v>
      </c>
      <c r="I19" s="126">
        <v>0.46374627907831389</v>
      </c>
      <c r="J19" s="126">
        <v>0.10729348072886026</v>
      </c>
      <c r="K19" s="126">
        <v>117</v>
      </c>
      <c r="L19" s="126">
        <v>4.9120370370370372</v>
      </c>
      <c r="M19" s="126">
        <v>3.9629629629629628</v>
      </c>
      <c r="N19" s="126">
        <v>3.9333333333333331</v>
      </c>
      <c r="O19" s="126">
        <v>0.34074074074074073</v>
      </c>
      <c r="P19" s="126">
        <v>4.1481481481481479</v>
      </c>
      <c r="Q19" s="126">
        <v>0.52592592592592591</v>
      </c>
      <c r="R19" s="126">
        <v>0.17037037037037037</v>
      </c>
      <c r="S19" s="126">
        <v>3.6592592592592594</v>
      </c>
      <c r="T19" s="126">
        <v>3.4222222222222221</v>
      </c>
      <c r="U19" s="126">
        <v>3.8592592592592592</v>
      </c>
      <c r="V19" s="126">
        <v>3.4</v>
      </c>
      <c r="W19" s="126">
        <v>3.7851851851851852</v>
      </c>
      <c r="X19" s="126">
        <v>3.7555555555555555</v>
      </c>
      <c r="Y19" s="126">
        <v>5.325442076327E-2</v>
      </c>
      <c r="Z19" s="126">
        <v>0.6574288285522355</v>
      </c>
      <c r="AA19" s="126">
        <v>0.21690676924116131</v>
      </c>
      <c r="AB19" s="126">
        <v>2.8250864012322314E-2</v>
      </c>
      <c r="AC19" s="126">
        <v>7.3524501848719795E-2</v>
      </c>
      <c r="AD19" s="126">
        <v>0.56242980088115746</v>
      </c>
      <c r="AE19" s="126">
        <v>0.5671504019971233</v>
      </c>
      <c r="AF19" s="126">
        <v>2.8199999999999999E-2</v>
      </c>
      <c r="AG19" s="126">
        <v>0.61556127328483556</v>
      </c>
      <c r="AH19" s="126">
        <v>535.24882391662902</v>
      </c>
      <c r="AI19" s="126">
        <v>0.21</v>
      </c>
      <c r="AJ19" s="126">
        <v>0.20200000000000001</v>
      </c>
      <c r="AK19" s="126">
        <v>0.99578774692323502</v>
      </c>
      <c r="AL19" s="126">
        <v>597.2619784493977</v>
      </c>
      <c r="AM19" s="126">
        <v>0.65941549920943676</v>
      </c>
      <c r="AN19" s="126">
        <v>0.81764141674756785</v>
      </c>
      <c r="AO19" s="126">
        <v>5.125266113874994E-2</v>
      </c>
      <c r="AP19" s="126">
        <v>0.53709136334457375</v>
      </c>
      <c r="AQ19" s="126">
        <v>1.9972422608526538E-2</v>
      </c>
      <c r="AR19" s="126">
        <v>0.55555555555555558</v>
      </c>
      <c r="AS19" s="126">
        <v>7.5488284355398677E-3</v>
      </c>
      <c r="AT19" s="126">
        <v>0.4148148148148148</v>
      </c>
      <c r="AU19" s="126">
        <v>8.0398777938575332</v>
      </c>
      <c r="AV19" s="126">
        <v>970.74080029539107</v>
      </c>
      <c r="AW19" s="204">
        <v>6976133934.3666668</v>
      </c>
      <c r="AX19" s="126">
        <v>17.675443506336645</v>
      </c>
      <c r="AY19" s="126">
        <v>8.8377217531683225</v>
      </c>
      <c r="AZ19" s="126">
        <v>14.729536255280538</v>
      </c>
      <c r="BA19" s="126">
        <v>989.82483635485221</v>
      </c>
      <c r="BB19" s="126">
        <v>0.78187145947086434</v>
      </c>
      <c r="BC19" s="126">
        <v>2.3E-3</v>
      </c>
      <c r="BD19" s="126">
        <v>5.6946583824055574E-5</v>
      </c>
      <c r="BE19" s="126">
        <v>13479694.675294807</v>
      </c>
      <c r="BF19" s="126">
        <v>5397</v>
      </c>
      <c r="BG19" s="126">
        <v>148244</v>
      </c>
    </row>
    <row r="20" spans="1:59" x14ac:dyDescent="0.3">
      <c r="A20" s="125" t="s">
        <v>189</v>
      </c>
      <c r="B20" s="126">
        <v>0</v>
      </c>
      <c r="C20" s="126">
        <v>0</v>
      </c>
      <c r="D20" s="126">
        <v>9.1375663272248338E-3</v>
      </c>
      <c r="E20" s="126">
        <v>7.6983569060349658E-2</v>
      </c>
      <c r="F20" s="126">
        <v>2.8777115652761959E-3</v>
      </c>
      <c r="G20" s="126">
        <v>0.81067180970748953</v>
      </c>
      <c r="H20" s="126">
        <v>0.26171269338456365</v>
      </c>
      <c r="I20" s="126">
        <v>0.22759134173581161</v>
      </c>
      <c r="J20" s="126">
        <v>1.3936361638728667E-2</v>
      </c>
      <c r="K20" s="126">
        <v>70</v>
      </c>
      <c r="L20" s="126">
        <v>5.1531249999999993</v>
      </c>
      <c r="M20" s="126">
        <v>4.5</v>
      </c>
      <c r="N20" s="126">
        <v>3.9375</v>
      </c>
      <c r="O20" s="126">
        <v>0.1875</v>
      </c>
      <c r="P20" s="126">
        <v>3.8125</v>
      </c>
      <c r="Q20" s="126">
        <v>0.5</v>
      </c>
      <c r="R20" s="126">
        <v>0.25</v>
      </c>
      <c r="S20" s="126">
        <v>3.0625</v>
      </c>
      <c r="T20" s="126">
        <v>4.125</v>
      </c>
      <c r="U20" s="126">
        <v>3.9375</v>
      </c>
      <c r="V20" s="126">
        <v>3.5</v>
      </c>
      <c r="W20" s="126">
        <v>3.9375</v>
      </c>
      <c r="X20" s="126">
        <v>3.5</v>
      </c>
      <c r="Y20" s="126">
        <v>5.5599189009914528E-2</v>
      </c>
      <c r="Z20" s="126">
        <v>0.66878194574637684</v>
      </c>
      <c r="AA20" s="126">
        <v>0.11086657242838811</v>
      </c>
      <c r="AB20" s="126">
        <v>1.1254715005213327E-2</v>
      </c>
      <c r="AC20" s="126">
        <v>2.7198081301751529E-2</v>
      </c>
      <c r="AD20" s="126">
        <v>0.50202432343614412</v>
      </c>
      <c r="AE20" s="126">
        <v>0.61307894454453027</v>
      </c>
      <c r="AF20" s="126">
        <v>1.6799999999999999E-2</v>
      </c>
      <c r="AG20" s="126">
        <v>0.79250015276836427</v>
      </c>
      <c r="AH20" s="126">
        <v>380.22009741223314</v>
      </c>
      <c r="AI20" s="126">
        <v>0.24</v>
      </c>
      <c r="AJ20" s="126">
        <v>0.16300000000000001</v>
      </c>
      <c r="AK20" s="126">
        <v>0.9797790805384039</v>
      </c>
      <c r="AL20" s="126">
        <v>591.35277157219707</v>
      </c>
      <c r="AM20" s="126">
        <v>0.78529249435125392</v>
      </c>
      <c r="AN20" s="126">
        <v>0.87665633649463615</v>
      </c>
      <c r="AO20" s="126">
        <v>1.4164235497864256E-2</v>
      </c>
      <c r="AP20" s="126">
        <v>0.57264841961662705</v>
      </c>
      <c r="AQ20" s="126">
        <v>4.3789826786517806E-2</v>
      </c>
      <c r="AR20" s="126">
        <v>0.6875</v>
      </c>
      <c r="AS20" s="126">
        <v>1.3258789236894575E-2</v>
      </c>
      <c r="AT20" s="126">
        <v>0.6875</v>
      </c>
      <c r="AU20" s="126">
        <v>1.4563619350681032</v>
      </c>
      <c r="AV20" s="126">
        <v>222.09519509788572</v>
      </c>
      <c r="AW20" s="204">
        <v>2786334063.4000001</v>
      </c>
      <c r="AX20" s="126">
        <v>1.7891071997251931</v>
      </c>
      <c r="AY20" s="126">
        <v>3.5782143994503861</v>
      </c>
      <c r="AZ20" s="126">
        <v>0</v>
      </c>
      <c r="BA20" s="126">
        <v>372.13429754284016</v>
      </c>
      <c r="BB20" s="126">
        <v>0.78244216930435251</v>
      </c>
      <c r="BC20" s="126">
        <v>1.5299999999999999E-2</v>
      </c>
      <c r="BD20" s="126">
        <v>9.4989693750706237E-5</v>
      </c>
      <c r="BE20" s="126">
        <v>14170186.035964224</v>
      </c>
      <c r="BF20" s="126">
        <v>0</v>
      </c>
      <c r="BG20" s="126">
        <v>76929</v>
      </c>
    </row>
    <row r="21" spans="1:59" x14ac:dyDescent="0.3">
      <c r="A21" s="125" t="s">
        <v>190</v>
      </c>
      <c r="B21" s="126">
        <v>0</v>
      </c>
      <c r="C21" s="126">
        <v>0</v>
      </c>
      <c r="D21" s="126">
        <v>0</v>
      </c>
      <c r="E21" s="126">
        <v>2.111743676265234E-2</v>
      </c>
      <c r="F21" s="126">
        <v>0</v>
      </c>
      <c r="G21" s="126">
        <v>0.8936170212765957</v>
      </c>
      <c r="H21" s="126">
        <v>0.30502879827077278</v>
      </c>
      <c r="I21" s="126">
        <v>0.44152061219451988</v>
      </c>
      <c r="J21" s="126">
        <v>9.6622305005167001E-3</v>
      </c>
      <c r="K21" s="126">
        <v>104</v>
      </c>
      <c r="L21" s="126">
        <v>4.4907894736842104</v>
      </c>
      <c r="M21" s="126">
        <v>4.8947368421052628</v>
      </c>
      <c r="N21" s="126">
        <v>4.2631578947368425</v>
      </c>
      <c r="O21" s="126">
        <v>0.31578947368421051</v>
      </c>
      <c r="P21" s="126">
        <v>4.5789473684210522</v>
      </c>
      <c r="Q21" s="126">
        <v>0.84210526315789469</v>
      </c>
      <c r="R21" s="126">
        <v>0.31578947368421051</v>
      </c>
      <c r="S21" s="126">
        <v>3.5789473684210527</v>
      </c>
      <c r="T21" s="126">
        <v>2.6315789473684212</v>
      </c>
      <c r="U21" s="126">
        <v>4.1578947368421053</v>
      </c>
      <c r="V21" s="126">
        <v>4</v>
      </c>
      <c r="W21" s="126">
        <v>4</v>
      </c>
      <c r="X21" s="126">
        <v>4.2631578947368425</v>
      </c>
      <c r="Y21" s="126">
        <v>3.664900751003744E-2</v>
      </c>
      <c r="Z21" s="126">
        <v>0.87198167109686919</v>
      </c>
      <c r="AA21" s="126">
        <v>0.11374799335934097</v>
      </c>
      <c r="AB21" s="126">
        <v>5.8296285267073608E-3</v>
      </c>
      <c r="AC21" s="126">
        <v>1.490568305074849E-2</v>
      </c>
      <c r="AD21" s="126">
        <v>0.42454174166939485</v>
      </c>
      <c r="AE21" s="126">
        <v>0.5379734287719381</v>
      </c>
      <c r="AF21" s="126">
        <v>1.3599999999999999E-2</v>
      </c>
      <c r="AG21" s="126">
        <v>0.77727039100716755</v>
      </c>
      <c r="AH21" s="126">
        <v>710.77004972551151</v>
      </c>
      <c r="AI21" s="126">
        <v>0.01</v>
      </c>
      <c r="AJ21" s="126">
        <v>0.104</v>
      </c>
      <c r="AK21" s="126">
        <v>0.95473064043106504</v>
      </c>
      <c r="AL21" s="126">
        <v>487.76747143932516</v>
      </c>
      <c r="AM21" s="126" t="s">
        <v>200</v>
      </c>
      <c r="AN21" s="126">
        <v>0.85402116036235387</v>
      </c>
      <c r="AO21" s="126">
        <v>1.0948916259219267E-2</v>
      </c>
      <c r="AP21" s="126">
        <v>0.1041238963015587</v>
      </c>
      <c r="AQ21" s="126">
        <v>4.6428851470745533E-3</v>
      </c>
      <c r="AR21" s="126">
        <v>0.63157894736842102</v>
      </c>
      <c r="AS21" s="126">
        <v>1.3536870498080686E-2</v>
      </c>
      <c r="AT21" s="126">
        <v>0.73684210526315785</v>
      </c>
      <c r="AU21" s="126">
        <v>1.4312294260770002</v>
      </c>
      <c r="AV21" s="126">
        <v>350.65120938886503</v>
      </c>
      <c r="AW21" s="204">
        <v>4904932689</v>
      </c>
      <c r="AX21" s="126">
        <v>0</v>
      </c>
      <c r="AY21" s="126">
        <v>7.033140156417037</v>
      </c>
      <c r="AZ21" s="126">
        <v>0</v>
      </c>
      <c r="BA21" s="126">
        <v>267.25932594384744</v>
      </c>
      <c r="BB21" s="126">
        <v>0.7974062581233865</v>
      </c>
      <c r="BC21" s="126">
        <v>1.9699999999999999E-2</v>
      </c>
      <c r="BD21" s="126">
        <v>2.6956076568580077E-5</v>
      </c>
      <c r="BE21" s="126">
        <v>7011751.7748910179</v>
      </c>
      <c r="BF21" s="126">
        <v>0</v>
      </c>
      <c r="BG21" s="126">
        <v>40167</v>
      </c>
    </row>
    <row r="22" spans="1:59" x14ac:dyDescent="0.3">
      <c r="A22" s="125" t="s">
        <v>191</v>
      </c>
      <c r="B22" s="126">
        <v>0</v>
      </c>
      <c r="C22" s="126">
        <v>0</v>
      </c>
      <c r="D22" s="126">
        <v>1.2355365222027129E-3</v>
      </c>
      <c r="E22" s="126">
        <v>0.1044337176294387</v>
      </c>
      <c r="F22" s="126">
        <v>1.8078072754305916E-3</v>
      </c>
      <c r="G22" s="126">
        <v>0.85924369747899154</v>
      </c>
      <c r="H22" s="126">
        <v>0.24485276268728709</v>
      </c>
      <c r="I22" s="126">
        <v>0.29112679252623275</v>
      </c>
      <c r="J22" s="126">
        <v>2.2752445342407435E-2</v>
      </c>
      <c r="K22" s="126">
        <v>134</v>
      </c>
      <c r="L22" s="126">
        <v>6.2420454545454547</v>
      </c>
      <c r="M22" s="126">
        <v>4.6818181818181817</v>
      </c>
      <c r="N22" s="126">
        <v>4.1818181818181817</v>
      </c>
      <c r="O22" s="126">
        <v>0.5</v>
      </c>
      <c r="P22" s="126">
        <v>3.9545454545454546</v>
      </c>
      <c r="Q22" s="126">
        <v>0.90909090909090906</v>
      </c>
      <c r="R22" s="126">
        <v>0.40909090909090912</v>
      </c>
      <c r="S22" s="126">
        <v>3.2727272727272729</v>
      </c>
      <c r="T22" s="126">
        <v>3.5454545454545454</v>
      </c>
      <c r="U22" s="126">
        <v>4</v>
      </c>
      <c r="V22" s="126">
        <v>3.5</v>
      </c>
      <c r="W22" s="126">
        <v>4.1363636363636367</v>
      </c>
      <c r="X22" s="126">
        <v>4.4545454545454541</v>
      </c>
      <c r="Y22" s="126">
        <v>2.5316334595104933E-2</v>
      </c>
      <c r="Z22" s="126">
        <v>0.82060619731504014</v>
      </c>
      <c r="AA22" s="126">
        <v>0.15872684009174029</v>
      </c>
      <c r="AB22" s="126">
        <v>3.0040837267804415E-2</v>
      </c>
      <c r="AC22" s="126">
        <v>6.2134257768852057E-2</v>
      </c>
      <c r="AD22" s="126">
        <v>0.54097885435643889</v>
      </c>
      <c r="AE22" s="126">
        <v>0.48770816209875367</v>
      </c>
      <c r="AF22" s="126">
        <v>1.72E-2</v>
      </c>
      <c r="AG22" s="126">
        <v>0.72305369634140204</v>
      </c>
      <c r="AH22" s="126">
        <v>324.34256302172986</v>
      </c>
      <c r="AI22" s="126">
        <v>0.02</v>
      </c>
      <c r="AJ22" s="126">
        <v>0.246</v>
      </c>
      <c r="AK22" s="126">
        <v>0.99374766395763603</v>
      </c>
      <c r="AL22" s="126">
        <v>571.7657719957158</v>
      </c>
      <c r="AM22" s="126">
        <v>0.89373300473371153</v>
      </c>
      <c r="AN22" s="126">
        <v>0.93325820706742102</v>
      </c>
      <c r="AO22" s="126">
        <v>1.2874101299752002E-2</v>
      </c>
      <c r="AP22" s="126">
        <v>0.38909357091151497</v>
      </c>
      <c r="AQ22" s="126">
        <v>0.20401374639199193</v>
      </c>
      <c r="AR22" s="126">
        <v>0.72727272727272729</v>
      </c>
      <c r="AS22" s="126">
        <v>7.0771066415270482E-3</v>
      </c>
      <c r="AT22" s="126">
        <v>0.72727272727272729</v>
      </c>
      <c r="AU22" s="126">
        <v>3.1943778949049673</v>
      </c>
      <c r="AV22" s="126">
        <v>519.08640792205722</v>
      </c>
      <c r="AW22" s="204">
        <v>3100679086.8816667</v>
      </c>
      <c r="AX22" s="126">
        <v>13.157236874998356</v>
      </c>
      <c r="AY22" s="126">
        <v>2.6314473749996714</v>
      </c>
      <c r="AZ22" s="126">
        <v>10.525789499998686</v>
      </c>
      <c r="BA22" s="126">
        <v>836.80026524989535</v>
      </c>
      <c r="BB22" s="126">
        <v>0.84505718035713084</v>
      </c>
      <c r="BC22" s="126">
        <v>4.4900000000000002E-2</v>
      </c>
      <c r="BD22" s="126">
        <v>6.7983479980442778E-5</v>
      </c>
      <c r="BE22" s="126">
        <v>20091137.043991014</v>
      </c>
      <c r="BF22" s="126">
        <v>0</v>
      </c>
      <c r="BG22" s="126">
        <v>374463</v>
      </c>
    </row>
    <row r="23" spans="1:59" x14ac:dyDescent="0.3">
      <c r="A23" s="125" t="s">
        <v>192</v>
      </c>
      <c r="B23" s="126">
        <v>0</v>
      </c>
      <c r="C23" s="126">
        <v>0</v>
      </c>
      <c r="D23" s="126">
        <v>0</v>
      </c>
      <c r="E23" s="126">
        <v>2.4118758149262211E-2</v>
      </c>
      <c r="F23" s="126">
        <v>3.0961838860846104E-3</v>
      </c>
      <c r="G23" s="126">
        <v>0.80309734513274333</v>
      </c>
      <c r="H23" s="126">
        <v>0.30917576010757408</v>
      </c>
      <c r="I23" s="126">
        <v>0.22775062696932674</v>
      </c>
      <c r="J23" s="126">
        <v>2.239509933904231E-2</v>
      </c>
      <c r="K23" s="126">
        <v>171</v>
      </c>
      <c r="L23" s="126">
        <v>4.6347826086956525</v>
      </c>
      <c r="M23" s="126">
        <v>3.9130434782608696</v>
      </c>
      <c r="N23" s="126">
        <v>3.4782608695652173</v>
      </c>
      <c r="O23" s="126">
        <v>0.60869565217391308</v>
      </c>
      <c r="P23" s="126">
        <v>3.347826086956522</v>
      </c>
      <c r="Q23" s="126">
        <v>0.78260869565217395</v>
      </c>
      <c r="R23" s="126">
        <v>0.52173913043478259</v>
      </c>
      <c r="S23" s="126">
        <v>4</v>
      </c>
      <c r="T23" s="126">
        <v>3.347826086956522</v>
      </c>
      <c r="U23" s="126">
        <v>3.3043478260869565</v>
      </c>
      <c r="V23" s="126">
        <v>3.3043478260869565</v>
      </c>
      <c r="W23" s="126">
        <v>3.2173913043478262</v>
      </c>
      <c r="X23" s="126">
        <v>3.3913043478260869</v>
      </c>
      <c r="Y23" s="126">
        <v>1.4898056178795624E-2</v>
      </c>
      <c r="Z23" s="126">
        <v>0.75644582627653778</v>
      </c>
      <c r="AA23" s="126">
        <v>9.4913082628195519E-2</v>
      </c>
      <c r="AB23" s="126">
        <v>6.6374068042497755E-3</v>
      </c>
      <c r="AC23" s="126">
        <v>2.5490657751240778E-2</v>
      </c>
      <c r="AD23" s="126">
        <v>0.51524251988882508</v>
      </c>
      <c r="AE23" s="126">
        <v>0.61473824139867383</v>
      </c>
      <c r="AF23" s="126">
        <v>1.4800000000000001E-2</v>
      </c>
      <c r="AG23" s="126">
        <v>0.96445628163955566</v>
      </c>
      <c r="AH23" s="126">
        <v>438.70929300164329</v>
      </c>
      <c r="AI23" s="126">
        <v>0.24</v>
      </c>
      <c r="AJ23" s="126">
        <v>0.127</v>
      </c>
      <c r="AK23" s="126">
        <v>0.69057994732455497</v>
      </c>
      <c r="AL23" s="126">
        <v>664.26580930684042</v>
      </c>
      <c r="AM23" s="126">
        <v>0.68068477878269729</v>
      </c>
      <c r="AN23" s="126">
        <v>0.73605187129215088</v>
      </c>
      <c r="AO23" s="126">
        <v>1.9314681606242567E-2</v>
      </c>
      <c r="AP23" s="126">
        <v>0.26799923441482543</v>
      </c>
      <c r="AQ23" s="126">
        <v>6.0227686288136316E-2</v>
      </c>
      <c r="AR23" s="126">
        <v>0.78260869565217395</v>
      </c>
      <c r="AS23" s="126">
        <v>1.1969697659196593E-2</v>
      </c>
      <c r="AT23" s="126">
        <v>0.56521739130434778</v>
      </c>
      <c r="AU23" s="126">
        <v>3.6744611173117643</v>
      </c>
      <c r="AV23" s="126">
        <v>560.35532039004408</v>
      </c>
      <c r="AW23" s="204">
        <v>3532439670.75</v>
      </c>
      <c r="AX23" s="126">
        <v>8.987107993583205</v>
      </c>
      <c r="AY23" s="126">
        <v>4.4935539967916025</v>
      </c>
      <c r="AZ23" s="126">
        <v>8.987107993583205</v>
      </c>
      <c r="BA23" s="126">
        <v>354.99076574653662</v>
      </c>
      <c r="BB23" s="126">
        <v>0.78194701681175716</v>
      </c>
      <c r="BC23" s="126">
        <v>2.8899999999999999E-2</v>
      </c>
      <c r="BD23" s="126">
        <v>8.0127117967829665E-5</v>
      </c>
      <c r="BE23" s="126">
        <v>10936921.150938304</v>
      </c>
      <c r="BF23" s="126">
        <v>0</v>
      </c>
      <c r="BG23" s="126">
        <v>325473</v>
      </c>
    </row>
    <row r="24" spans="1:59" x14ac:dyDescent="0.3">
      <c r="A24" s="125" t="s">
        <v>193</v>
      </c>
      <c r="B24" s="126">
        <v>0</v>
      </c>
      <c r="C24" s="126">
        <v>13860549.882168107</v>
      </c>
      <c r="D24" s="126">
        <v>4.5687605162034019E-3</v>
      </c>
      <c r="E24" s="126">
        <v>1.2868063392954746E-2</v>
      </c>
      <c r="F24" s="126">
        <v>3.1682825283083399E-3</v>
      </c>
      <c r="G24" s="126">
        <v>0.88214745357602498</v>
      </c>
      <c r="H24" s="126">
        <v>0.24743315182216724</v>
      </c>
      <c r="I24" s="126">
        <v>0.26382446412874433</v>
      </c>
      <c r="J24" s="126">
        <v>5.330150754483785E-3</v>
      </c>
      <c r="K24" s="126">
        <v>126</v>
      </c>
      <c r="L24" s="126">
        <v>5.572916666666667</v>
      </c>
      <c r="M24" s="126">
        <v>4.479166666666667</v>
      </c>
      <c r="N24" s="126">
        <v>4.104166666666667</v>
      </c>
      <c r="O24" s="126">
        <v>0.35416666666666669</v>
      </c>
      <c r="P24" s="126">
        <v>4.520833333333333</v>
      </c>
      <c r="Q24" s="126">
        <v>0.72916666666666663</v>
      </c>
      <c r="R24" s="126">
        <v>0.41666666666666669</v>
      </c>
      <c r="S24" s="126">
        <v>3.3541666666666665</v>
      </c>
      <c r="T24" s="126">
        <v>3.2291666666666665</v>
      </c>
      <c r="U24" s="126">
        <v>4.145833333333333</v>
      </c>
      <c r="V24" s="126">
        <v>3.375</v>
      </c>
      <c r="W24" s="126">
        <v>4.020833333333333</v>
      </c>
      <c r="X24" s="126">
        <v>3.9583333333333335</v>
      </c>
      <c r="Y24" s="126">
        <v>7.6578074742066401E-3</v>
      </c>
      <c r="Z24" s="126">
        <v>0.83058913413294722</v>
      </c>
      <c r="AA24" s="126">
        <v>0.1041490622357812</v>
      </c>
      <c r="AB24" s="126">
        <v>9.2815983577681008E-4</v>
      </c>
      <c r="AC24" s="126">
        <v>5.9265498104144462E-3</v>
      </c>
      <c r="AD24" s="126">
        <v>0.51824500308374766</v>
      </c>
      <c r="AE24" s="126">
        <v>0.59804828295037715</v>
      </c>
      <c r="AF24" s="126">
        <v>1.04E-2</v>
      </c>
      <c r="AG24" s="126">
        <v>0.89601729867484625</v>
      </c>
      <c r="AH24" s="126">
        <v>204.40830808292282</v>
      </c>
      <c r="AI24" s="126">
        <v>0.1</v>
      </c>
      <c r="AJ24" s="126">
        <v>0.19</v>
      </c>
      <c r="AK24" s="126">
        <v>0.9976858608397271</v>
      </c>
      <c r="AL24" s="126">
        <v>549.33638992000522</v>
      </c>
      <c r="AM24" s="126">
        <v>0.71078948323880387</v>
      </c>
      <c r="AN24" s="126">
        <v>0.89392657153903299</v>
      </c>
      <c r="AO24" s="126">
        <v>9.6181937624398896E-3</v>
      </c>
      <c r="AP24" s="126">
        <v>0.28781232707848464</v>
      </c>
      <c r="AQ24" s="126">
        <v>7.9368265280974366E-3</v>
      </c>
      <c r="AR24" s="126">
        <v>0.58333333333333337</v>
      </c>
      <c r="AS24" s="126">
        <v>9.6200115963082904E-3</v>
      </c>
      <c r="AT24" s="126">
        <v>0.52083333333333337</v>
      </c>
      <c r="AU24" s="126">
        <v>6.5669224118117047</v>
      </c>
      <c r="AV24" s="126">
        <v>490.69503577148566</v>
      </c>
      <c r="AW24" s="204">
        <v>6244545243.1999998</v>
      </c>
      <c r="AX24" s="126">
        <v>1.8017044123741057</v>
      </c>
      <c r="AY24" s="126">
        <v>10.810226474244637</v>
      </c>
      <c r="AZ24" s="126">
        <v>3.6034088247482114</v>
      </c>
      <c r="BA24" s="126">
        <v>897.2487973623048</v>
      </c>
      <c r="BB24" s="126">
        <v>0.80152133754979116</v>
      </c>
      <c r="BC24" s="126">
        <v>2.3099999999999999E-2</v>
      </c>
      <c r="BD24" s="126">
        <v>7.1245943956545823E-5</v>
      </c>
      <c r="BE24" s="126">
        <v>7357494.8058296256</v>
      </c>
      <c r="BF24" s="126">
        <v>31641.604285714286</v>
      </c>
      <c r="BG24" s="126">
        <v>396009</v>
      </c>
    </row>
    <row r="25" spans="1:59" x14ac:dyDescent="0.3">
      <c r="A25" s="125" t="s">
        <v>194</v>
      </c>
      <c r="B25" s="126">
        <v>0</v>
      </c>
      <c r="C25" s="126">
        <v>0</v>
      </c>
      <c r="D25" s="126">
        <v>1.2349310356167825E-2</v>
      </c>
      <c r="E25" s="126">
        <v>4.1099225976834033E-2</v>
      </c>
      <c r="F25" s="126">
        <v>1.0504103021246733E-3</v>
      </c>
      <c r="G25" s="126">
        <v>0.86096104634631787</v>
      </c>
      <c r="H25" s="126">
        <v>0.28548030093308857</v>
      </c>
      <c r="I25" s="126">
        <v>0.37580451127819547</v>
      </c>
      <c r="J25" s="126">
        <v>3.0510476156421898E-2</v>
      </c>
      <c r="K25" s="126">
        <v>75</v>
      </c>
      <c r="L25" s="126">
        <v>5.1124999999999998</v>
      </c>
      <c r="M25" s="126">
        <v>4.2857142857142856</v>
      </c>
      <c r="N25" s="126">
        <v>4.2142857142857144</v>
      </c>
      <c r="O25" s="126">
        <v>0.42857142857142855</v>
      </c>
      <c r="P25" s="126">
        <v>3.5714285714285716</v>
      </c>
      <c r="Q25" s="126">
        <v>0.5</v>
      </c>
      <c r="R25" s="126">
        <v>0.42857142857142855</v>
      </c>
      <c r="S25" s="126">
        <v>3.5714285714285716</v>
      </c>
      <c r="T25" s="126">
        <v>3.2142857142857144</v>
      </c>
      <c r="U25" s="126">
        <v>3.8571428571428572</v>
      </c>
      <c r="V25" s="126">
        <v>2.7857142857142856</v>
      </c>
      <c r="W25" s="126">
        <v>2.5</v>
      </c>
      <c r="X25" s="126">
        <v>3.3571428571428572</v>
      </c>
      <c r="Y25" s="126">
        <v>4.9545504805197815E-2</v>
      </c>
      <c r="Z25" s="126">
        <v>0.62510555919929156</v>
      </c>
      <c r="AA25" s="126">
        <v>0.55164134354116734</v>
      </c>
      <c r="AB25" s="126">
        <v>3.7280258162892127E-2</v>
      </c>
      <c r="AC25" s="126">
        <v>0.10609064741968081</v>
      </c>
      <c r="AD25" s="126">
        <v>0.53209244981341053</v>
      </c>
      <c r="AE25" s="126">
        <v>0.4191927402199489</v>
      </c>
      <c r="AF25" s="126">
        <v>3.0200000000000001E-2</v>
      </c>
      <c r="AG25" s="126">
        <v>0.87314484509950752</v>
      </c>
      <c r="AH25" s="126">
        <v>675.89379802216649</v>
      </c>
      <c r="AI25" s="126">
        <v>0.27</v>
      </c>
      <c r="AJ25" s="126">
        <v>0.28999999999999998</v>
      </c>
      <c r="AK25" s="126">
        <v>0.98468235080226096</v>
      </c>
      <c r="AL25" s="126">
        <v>607.94917081959204</v>
      </c>
      <c r="AM25" s="126">
        <v>0.88635818200908423</v>
      </c>
      <c r="AN25" s="126">
        <v>0.97490257663002389</v>
      </c>
      <c r="AO25" s="126">
        <v>2.1815648137513587E-2</v>
      </c>
      <c r="AP25" s="126">
        <v>0.76606479536476479</v>
      </c>
      <c r="AQ25" s="126">
        <v>3.7765751036523652E-2</v>
      </c>
      <c r="AR25" s="126">
        <v>0.28571429999999998</v>
      </c>
      <c r="AS25" s="126">
        <v>1.2651568681168518E-2</v>
      </c>
      <c r="AT25" s="126">
        <v>0.5</v>
      </c>
      <c r="AU25" s="126">
        <v>3.2664047010096455</v>
      </c>
      <c r="AV25" s="126">
        <v>614.08408378981335</v>
      </c>
      <c r="AW25" s="204">
        <v>2032235235.0810001</v>
      </c>
      <c r="AX25" s="126">
        <v>25.983643296544827</v>
      </c>
      <c r="AY25" s="126">
        <v>38.97546494481724</v>
      </c>
      <c r="AZ25" s="126">
        <v>28.7626594063765</v>
      </c>
      <c r="BA25" s="126">
        <v>2111.1710178442672</v>
      </c>
      <c r="BB25" s="126">
        <v>0.87218535119999863</v>
      </c>
      <c r="BC25" s="126">
        <v>-8.9999999999999998E-4</v>
      </c>
      <c r="BD25" s="126">
        <v>6.7420734888892742E-5</v>
      </c>
      <c r="BE25" s="126">
        <v>8370926.9575213408</v>
      </c>
      <c r="BF25" s="126">
        <v>145494.10571428572</v>
      </c>
      <c r="BG25" s="126">
        <v>131293</v>
      </c>
    </row>
    <row r="26" spans="1:59" x14ac:dyDescent="0.3">
      <c r="A26" s="125" t="s">
        <v>195</v>
      </c>
      <c r="B26" s="126">
        <v>0</v>
      </c>
      <c r="C26" s="126">
        <v>0</v>
      </c>
      <c r="D26" s="126">
        <v>9.7074360551592867E-3</v>
      </c>
      <c r="E26" s="126">
        <v>6.3324052904965905E-3</v>
      </c>
      <c r="F26" s="126">
        <v>1.773010274525096E-4</v>
      </c>
      <c r="G26" s="126">
        <v>0.78476821192052981</v>
      </c>
      <c r="H26" s="126">
        <v>0.26236778156973856</v>
      </c>
      <c r="I26" s="126">
        <v>0.26621071768678034</v>
      </c>
      <c r="J26" s="126">
        <v>1.3053203244523042E-2</v>
      </c>
      <c r="K26" s="126">
        <v>99</v>
      </c>
      <c r="L26" s="126">
        <v>3.3961538461538465</v>
      </c>
      <c r="M26" s="126">
        <v>4.2307692307692308</v>
      </c>
      <c r="N26" s="126">
        <v>3.9230769230769229</v>
      </c>
      <c r="O26" s="126">
        <v>0.53846153846153844</v>
      </c>
      <c r="P26" s="126">
        <v>3.7692307692307692</v>
      </c>
      <c r="Q26" s="126">
        <v>0.69230769230769229</v>
      </c>
      <c r="R26" s="126">
        <v>0.69230769230769229</v>
      </c>
      <c r="S26" s="126">
        <v>4.0769230769230766</v>
      </c>
      <c r="T26" s="126">
        <v>3</v>
      </c>
      <c r="U26" s="126">
        <v>4.1538461538461542</v>
      </c>
      <c r="V26" s="126">
        <v>2.6153846153846154</v>
      </c>
      <c r="W26" s="126">
        <v>3.9230769230769229</v>
      </c>
      <c r="X26" s="126">
        <v>3.8461538461538463</v>
      </c>
      <c r="Y26" s="126">
        <v>1.3272841560989349E-2</v>
      </c>
      <c r="Z26" s="126">
        <v>0.94675506668691811</v>
      </c>
      <c r="AA26" s="126">
        <v>2.2525055797406261E-2</v>
      </c>
      <c r="AB26" s="126">
        <v>9.1781008181686667E-4</v>
      </c>
      <c r="AC26" s="126">
        <v>1.6968326469507418E-2</v>
      </c>
      <c r="AD26" s="126">
        <v>0.53232201569628101</v>
      </c>
      <c r="AE26" s="126">
        <v>0.68201078257969461</v>
      </c>
      <c r="AF26" s="126">
        <v>1.38E-2</v>
      </c>
      <c r="AG26" s="126">
        <v>0.80142295546086872</v>
      </c>
      <c r="AH26" s="126">
        <v>430.52367289543395</v>
      </c>
      <c r="AI26" s="126">
        <v>0</v>
      </c>
      <c r="AJ26" s="126">
        <v>0.13400000000000001</v>
      </c>
      <c r="AK26" s="126">
        <v>0.99416533557083897</v>
      </c>
      <c r="AL26" s="126">
        <v>630.33296707853845</v>
      </c>
      <c r="AM26" s="126">
        <v>0.74055197392702754</v>
      </c>
      <c r="AN26" s="126">
        <v>0.87872693192630946</v>
      </c>
      <c r="AO26" s="126">
        <v>8.151145379583705E-3</v>
      </c>
      <c r="AP26" s="126">
        <v>0.16142570304348502</v>
      </c>
      <c r="AQ26" s="126">
        <v>0.9243184936133626</v>
      </c>
      <c r="AR26" s="126">
        <v>0.69230769230769229</v>
      </c>
      <c r="AS26" s="126">
        <v>1.7891782175564121E-2</v>
      </c>
      <c r="AT26" s="126">
        <v>0.53846153846153844</v>
      </c>
      <c r="AU26" s="126">
        <v>3.5927987248830711</v>
      </c>
      <c r="AV26" s="126">
        <v>525.8550860965222</v>
      </c>
      <c r="AW26" s="204">
        <v>3129836721.3333335</v>
      </c>
      <c r="AX26" s="126">
        <v>0</v>
      </c>
      <c r="AY26" s="126">
        <v>3.2210683639549567</v>
      </c>
      <c r="AZ26" s="126">
        <v>6.4421367279099133</v>
      </c>
      <c r="BA26" s="126">
        <v>425.18102404205428</v>
      </c>
      <c r="BB26" s="126">
        <v>0.7283014094001149</v>
      </c>
      <c r="BC26" s="126">
        <v>1.52E-2</v>
      </c>
      <c r="BD26" s="126">
        <v>9.3875331870081687E-5</v>
      </c>
      <c r="BE26" s="126">
        <v>6475073.4813966388</v>
      </c>
      <c r="BF26" s="126">
        <v>0</v>
      </c>
      <c r="BG26" s="126">
        <v>66661</v>
      </c>
    </row>
    <row r="27" spans="1:59" x14ac:dyDescent="0.3">
      <c r="A27" s="125" t="s">
        <v>196</v>
      </c>
      <c r="B27" s="126">
        <v>0</v>
      </c>
      <c r="C27" s="126">
        <v>0</v>
      </c>
      <c r="D27" s="126">
        <v>2.4070774599855974E-3</v>
      </c>
      <c r="E27" s="126">
        <v>0.10126685089617937</v>
      </c>
      <c r="F27" s="126">
        <v>2.6279494697217395E-3</v>
      </c>
      <c r="G27" s="126">
        <v>0.88051750380517502</v>
      </c>
      <c r="H27" s="126">
        <v>0.31026328187694452</v>
      </c>
      <c r="I27" s="126">
        <v>0.37089054695174201</v>
      </c>
      <c r="J27" s="126">
        <v>0.12257295190343749</v>
      </c>
      <c r="K27" s="126">
        <v>183</v>
      </c>
      <c r="L27" s="126">
        <v>5.2218085106382981</v>
      </c>
      <c r="M27" s="126">
        <v>3.7659574468085109</v>
      </c>
      <c r="N27" s="126">
        <v>3.8723404255319149</v>
      </c>
      <c r="O27" s="126">
        <v>0.38297872340425532</v>
      </c>
      <c r="P27" s="126">
        <v>4.3404255319148932</v>
      </c>
      <c r="Q27" s="126">
        <v>0.68085106382978722</v>
      </c>
      <c r="R27" s="126">
        <v>0.44680851063829785</v>
      </c>
      <c r="S27" s="126">
        <v>3.3404255319148937</v>
      </c>
      <c r="T27" s="126">
        <v>2.8723404255319149</v>
      </c>
      <c r="U27" s="126">
        <v>3.7659574468085109</v>
      </c>
      <c r="V27" s="126">
        <v>2.6808510638297873</v>
      </c>
      <c r="W27" s="126">
        <v>3.7021276595744679</v>
      </c>
      <c r="X27" s="126">
        <v>3.1063829787234041</v>
      </c>
      <c r="Y27" s="126">
        <v>4.3628737072211939E-2</v>
      </c>
      <c r="Z27" s="126">
        <v>0.61607929672128015</v>
      </c>
      <c r="AA27" s="126">
        <v>0.33773926879936617</v>
      </c>
      <c r="AB27" s="126">
        <v>1.2614885885870009E-2</v>
      </c>
      <c r="AC27" s="126">
        <v>7.2665503329736217E-2</v>
      </c>
      <c r="AD27" s="126">
        <v>0.61793417488786173</v>
      </c>
      <c r="AE27" s="126">
        <v>0.54494652451619174</v>
      </c>
      <c r="AF27" s="126">
        <v>3.8100000000000002E-2</v>
      </c>
      <c r="AG27" s="126">
        <v>0.76994423019931102</v>
      </c>
      <c r="AH27" s="126">
        <v>457.93638827252977</v>
      </c>
      <c r="AI27" s="126">
        <v>0.25</v>
      </c>
      <c r="AJ27" s="126">
        <v>0.20499999999999999</v>
      </c>
      <c r="AK27" s="126">
        <v>0.979236393834375</v>
      </c>
      <c r="AL27" s="126">
        <v>585.44782075424905</v>
      </c>
      <c r="AM27" s="126">
        <v>0.2669678331544969</v>
      </c>
      <c r="AN27" s="126">
        <v>0.77834450667982313</v>
      </c>
      <c r="AO27" s="126">
        <v>1.541401545391582E-2</v>
      </c>
      <c r="AP27" s="126">
        <v>0.5215425222395258</v>
      </c>
      <c r="AQ27" s="126">
        <v>2.4463210988183513E-2</v>
      </c>
      <c r="AR27" s="126">
        <v>0.72340425531914898</v>
      </c>
      <c r="AS27" s="126">
        <v>1.0871291155880687E-2</v>
      </c>
      <c r="AT27" s="126">
        <v>0.65957446808510634</v>
      </c>
      <c r="AU27" s="126">
        <v>2.6937148286552488</v>
      </c>
      <c r="AV27" s="126">
        <v>666.08221217657058</v>
      </c>
      <c r="AW27" s="204">
        <v>4666550255.5244446</v>
      </c>
      <c r="AX27" s="126">
        <v>9.7362688183820758</v>
      </c>
      <c r="AY27" s="126">
        <v>12.170336022977594</v>
      </c>
      <c r="AZ27" s="126">
        <v>7.3022016137865569</v>
      </c>
      <c r="BA27" s="126">
        <v>985.79721786118512</v>
      </c>
      <c r="BB27" s="126">
        <v>0.74163106396612954</v>
      </c>
      <c r="BC27" s="126">
        <v>2.23E-2</v>
      </c>
      <c r="BD27" s="126">
        <v>5.3368878620200902E-5</v>
      </c>
      <c r="BE27" s="126">
        <v>10662161.421266874</v>
      </c>
      <c r="BF27" s="126">
        <v>0</v>
      </c>
      <c r="BG27" s="126">
        <v>179571</v>
      </c>
    </row>
    <row r="29" spans="1:59" s="117" customFormat="1" x14ac:dyDescent="0.3">
      <c r="A29" s="128">
        <v>1</v>
      </c>
      <c r="B29" s="128">
        <f>A29+1</f>
        <v>2</v>
      </c>
      <c r="C29" s="128">
        <f t="shared" ref="C29:AR29" si="0">B29+1</f>
        <v>3</v>
      </c>
      <c r="D29" s="128">
        <f t="shared" si="0"/>
        <v>4</v>
      </c>
      <c r="E29" s="128">
        <f t="shared" si="0"/>
        <v>5</v>
      </c>
      <c r="F29" s="128">
        <f t="shared" si="0"/>
        <v>6</v>
      </c>
      <c r="G29" s="128">
        <f t="shared" si="0"/>
        <v>7</v>
      </c>
      <c r="H29" s="128">
        <f t="shared" si="0"/>
        <v>8</v>
      </c>
      <c r="I29" s="128">
        <f>H29+1</f>
        <v>9</v>
      </c>
      <c r="J29" s="128">
        <f t="shared" si="0"/>
        <v>10</v>
      </c>
      <c r="K29" s="128">
        <f t="shared" si="0"/>
        <v>11</v>
      </c>
      <c r="L29" s="128">
        <f t="shared" si="0"/>
        <v>12</v>
      </c>
      <c r="M29" s="128">
        <f t="shared" si="0"/>
        <v>13</v>
      </c>
      <c r="N29" s="128">
        <f>M29+1</f>
        <v>14</v>
      </c>
      <c r="O29" s="128">
        <f t="shared" si="0"/>
        <v>15</v>
      </c>
      <c r="P29" s="128">
        <f t="shared" si="0"/>
        <v>16</v>
      </c>
      <c r="Q29" s="128">
        <f t="shared" si="0"/>
        <v>17</v>
      </c>
      <c r="R29" s="128">
        <f t="shared" si="0"/>
        <v>18</v>
      </c>
      <c r="S29" s="128">
        <f t="shared" si="0"/>
        <v>19</v>
      </c>
      <c r="T29" s="128">
        <f>S29+1</f>
        <v>20</v>
      </c>
      <c r="U29" s="128">
        <f t="shared" si="0"/>
        <v>21</v>
      </c>
      <c r="V29" s="128">
        <f t="shared" si="0"/>
        <v>22</v>
      </c>
      <c r="W29" s="128">
        <f t="shared" si="0"/>
        <v>23</v>
      </c>
      <c r="X29" s="128">
        <f t="shared" si="0"/>
        <v>24</v>
      </c>
      <c r="Y29" s="128">
        <f t="shared" si="0"/>
        <v>25</v>
      </c>
      <c r="Z29" s="128">
        <f t="shared" si="0"/>
        <v>26</v>
      </c>
      <c r="AA29" s="128">
        <f>Z29+1</f>
        <v>27</v>
      </c>
      <c r="AB29" s="128">
        <f t="shared" si="0"/>
        <v>28</v>
      </c>
      <c r="AC29" s="128">
        <f t="shared" si="0"/>
        <v>29</v>
      </c>
      <c r="AD29" s="128">
        <f t="shared" si="0"/>
        <v>30</v>
      </c>
      <c r="AE29" s="128">
        <f t="shared" si="0"/>
        <v>31</v>
      </c>
      <c r="AF29" s="128">
        <f t="shared" si="0"/>
        <v>32</v>
      </c>
      <c r="AG29" s="128">
        <f t="shared" si="0"/>
        <v>33</v>
      </c>
      <c r="AH29" s="128">
        <f t="shared" si="0"/>
        <v>34</v>
      </c>
      <c r="AI29" s="128">
        <f t="shared" si="0"/>
        <v>35</v>
      </c>
      <c r="AJ29" s="128">
        <f t="shared" si="0"/>
        <v>36</v>
      </c>
      <c r="AK29" s="128">
        <f t="shared" si="0"/>
        <v>37</v>
      </c>
      <c r="AL29" s="128">
        <f t="shared" si="0"/>
        <v>38</v>
      </c>
      <c r="AM29" s="128">
        <f t="shared" si="0"/>
        <v>39</v>
      </c>
      <c r="AN29" s="128">
        <f t="shared" si="0"/>
        <v>40</v>
      </c>
      <c r="AO29" s="128">
        <f t="shared" si="0"/>
        <v>41</v>
      </c>
      <c r="AP29" s="128">
        <f>AO29+1</f>
        <v>42</v>
      </c>
      <c r="AQ29" s="128">
        <f t="shared" si="0"/>
        <v>43</v>
      </c>
      <c r="AR29" s="128">
        <f t="shared" si="0"/>
        <v>44</v>
      </c>
      <c r="AS29" s="128">
        <f t="shared" ref="AS29" si="1">AR29+1</f>
        <v>45</v>
      </c>
      <c r="AT29" s="128">
        <f t="shared" ref="AT29" si="2">AS29+1</f>
        <v>46</v>
      </c>
      <c r="AU29" s="128">
        <f t="shared" ref="AU29" si="3">AT29+1</f>
        <v>47</v>
      </c>
      <c r="AV29" s="128">
        <f t="shared" ref="AV29" si="4">AU29+1</f>
        <v>48</v>
      </c>
      <c r="AW29" s="128">
        <f t="shared" ref="AW29" si="5">AV29+1</f>
        <v>49</v>
      </c>
      <c r="AX29" s="128">
        <f t="shared" ref="AX29" si="6">AW29+1</f>
        <v>50</v>
      </c>
      <c r="AY29" s="128">
        <f t="shared" ref="AY29" si="7">AX29+1</f>
        <v>51</v>
      </c>
      <c r="AZ29" s="128">
        <f t="shared" ref="AZ29" si="8">AY29+1</f>
        <v>52</v>
      </c>
      <c r="BA29" s="128">
        <f t="shared" ref="BA29" si="9">AZ29+1</f>
        <v>53</v>
      </c>
      <c r="BB29" s="128">
        <f t="shared" ref="BB29" si="10">BA29+1</f>
        <v>54</v>
      </c>
      <c r="BC29" s="128">
        <f t="shared" ref="BC29" si="11">BB29+1</f>
        <v>55</v>
      </c>
      <c r="BD29" s="128">
        <f t="shared" ref="BD29" si="12">BC29+1</f>
        <v>56</v>
      </c>
      <c r="BE29" s="128">
        <f t="shared" ref="BE29" si="13">BD29+1</f>
        <v>57</v>
      </c>
      <c r="BF29" s="128">
        <f t="shared" ref="BF29" si="14">BE29+1</f>
        <v>58</v>
      </c>
      <c r="BG29" s="128">
        <f t="shared" ref="BG29" si="15">BF29+1</f>
        <v>59</v>
      </c>
    </row>
    <row r="31" spans="1:59" x14ac:dyDescent="0.3">
      <c r="B31" s="127">
        <f>MAX(B$5:B$27)</f>
        <v>304086.56129210378</v>
      </c>
      <c r="C31" s="127">
        <f t="shared" ref="C31:BG31" si="16">MAX(C$5:C$27)</f>
        <v>17944058.723691184</v>
      </c>
      <c r="D31" s="127">
        <f t="shared" si="16"/>
        <v>8.0801442612521923E-2</v>
      </c>
      <c r="E31" s="127">
        <f t="shared" si="16"/>
        <v>0.15514436750443808</v>
      </c>
      <c r="F31" s="127">
        <f t="shared" si="16"/>
        <v>6.7999999999999996E-3</v>
      </c>
      <c r="G31" s="127">
        <f t="shared" si="16"/>
        <v>0.9536986338872615</v>
      </c>
      <c r="H31" s="127">
        <f t="shared" si="16"/>
        <v>0.40133138954884406</v>
      </c>
      <c r="I31" s="127">
        <f>MAX(I$5:I$27)</f>
        <v>0.77759999999999996</v>
      </c>
      <c r="J31" s="127">
        <f t="shared" si="16"/>
        <v>0.12495108892431088</v>
      </c>
      <c r="K31" s="127">
        <f t="shared" si="16"/>
        <v>824</v>
      </c>
      <c r="L31" s="127">
        <f t="shared" si="16"/>
        <v>6.2420454545454547</v>
      </c>
      <c r="M31" s="127">
        <f t="shared" si="16"/>
        <v>4.9000000000000004</v>
      </c>
      <c r="N31" s="127">
        <f t="shared" si="16"/>
        <v>4.2631578947368425</v>
      </c>
      <c r="O31" s="127">
        <f t="shared" si="16"/>
        <v>0.8</v>
      </c>
      <c r="P31" s="127">
        <f t="shared" si="16"/>
        <v>4.604166666666667</v>
      </c>
      <c r="Q31" s="127">
        <f t="shared" si="16"/>
        <v>0.90909090909090906</v>
      </c>
      <c r="R31" s="127">
        <f t="shared" si="16"/>
        <v>0.69230769230769229</v>
      </c>
      <c r="S31" s="127">
        <f t="shared" si="16"/>
        <v>4.3125</v>
      </c>
      <c r="T31" s="127">
        <f t="shared" si="16"/>
        <v>4.125</v>
      </c>
      <c r="U31" s="127">
        <f t="shared" si="16"/>
        <v>4.2857142857142856</v>
      </c>
      <c r="V31" s="127">
        <f t="shared" si="16"/>
        <v>4</v>
      </c>
      <c r="W31" s="127">
        <f t="shared" si="16"/>
        <v>4.1363636363636367</v>
      </c>
      <c r="X31" s="127">
        <f t="shared" si="16"/>
        <v>4.4545454545454541</v>
      </c>
      <c r="Y31" s="127">
        <f t="shared" si="16"/>
        <v>7.1329309903325672E-2</v>
      </c>
      <c r="Z31" s="127">
        <f t="shared" si="16"/>
        <v>0.94675506668691811</v>
      </c>
      <c r="AA31" s="127">
        <f t="shared" si="16"/>
        <v>0.55164134354116734</v>
      </c>
      <c r="AB31" s="127">
        <f t="shared" si="16"/>
        <v>0.11902697323207397</v>
      </c>
      <c r="AC31" s="127">
        <f t="shared" si="16"/>
        <v>0.22788290669249536</v>
      </c>
      <c r="AD31" s="127">
        <f t="shared" si="16"/>
        <v>0.64091399194125542</v>
      </c>
      <c r="AE31" s="127">
        <f t="shared" si="16"/>
        <v>0.68201078257969461</v>
      </c>
      <c r="AF31" s="127">
        <f t="shared" si="16"/>
        <v>4.1599999999999998E-2</v>
      </c>
      <c r="AG31" s="127">
        <f t="shared" si="16"/>
        <v>0.98731531897216029</v>
      </c>
      <c r="AH31" s="127">
        <f t="shared" si="16"/>
        <v>710.77004972551151</v>
      </c>
      <c r="AI31" s="127">
        <f t="shared" si="16"/>
        <v>1</v>
      </c>
      <c r="AJ31" s="127">
        <f t="shared" si="16"/>
        <v>0.29399999999999998</v>
      </c>
      <c r="AK31" s="127">
        <f t="shared" si="16"/>
        <v>0.99998031870885695</v>
      </c>
      <c r="AL31" s="127">
        <f t="shared" si="16"/>
        <v>664.26580930684042</v>
      </c>
      <c r="AM31" s="127">
        <f t="shared" si="16"/>
        <v>0.91710914069914151</v>
      </c>
      <c r="AN31" s="127">
        <f t="shared" si="16"/>
        <v>0.9992555833726785</v>
      </c>
      <c r="AO31" s="127">
        <f t="shared" si="16"/>
        <v>6.781883830012285E-2</v>
      </c>
      <c r="AP31" s="127">
        <f t="shared" si="16"/>
        <v>0.79054517686480996</v>
      </c>
      <c r="AQ31" s="127">
        <f t="shared" si="16"/>
        <v>0.9243184936133626</v>
      </c>
      <c r="AR31" s="127">
        <f t="shared" si="16"/>
        <v>0.82857142857142863</v>
      </c>
      <c r="AS31" s="127">
        <f t="shared" si="16"/>
        <v>3.2766581657298607E-2</v>
      </c>
      <c r="AT31" s="127">
        <f t="shared" si="16"/>
        <v>0.81818181818181823</v>
      </c>
      <c r="AU31" s="127">
        <f t="shared" si="16"/>
        <v>17.975618524691964</v>
      </c>
      <c r="AV31" s="127">
        <f t="shared" si="16"/>
        <v>1237.2314447668944</v>
      </c>
      <c r="AW31" s="127">
        <f t="shared" si="16"/>
        <v>14696845679.75375</v>
      </c>
      <c r="AX31" s="127">
        <f t="shared" si="16"/>
        <v>39.507913739028957</v>
      </c>
      <c r="AY31" s="127">
        <f t="shared" si="16"/>
        <v>70.104751257273364</v>
      </c>
      <c r="AZ31" s="127">
        <f t="shared" si="16"/>
        <v>28.7626594063765</v>
      </c>
      <c r="BA31" s="127">
        <f t="shared" si="16"/>
        <v>4198.6732096191827</v>
      </c>
      <c r="BB31" s="127">
        <f t="shared" si="16"/>
        <v>0.98270068222177986</v>
      </c>
      <c r="BC31" s="127">
        <f t="shared" si="16"/>
        <v>4.4900000000000002E-2</v>
      </c>
      <c r="BD31" s="127">
        <f t="shared" si="16"/>
        <v>9.4989693750706237E-5</v>
      </c>
      <c r="BE31" s="127">
        <f t="shared" si="16"/>
        <v>24350028.941731218</v>
      </c>
      <c r="BF31" s="127">
        <f t="shared" si="16"/>
        <v>1883233.38</v>
      </c>
      <c r="BG31" s="127">
        <f t="shared" si="16"/>
        <v>983621</v>
      </c>
    </row>
    <row r="32" spans="1:59" x14ac:dyDescent="0.3">
      <c r="B32" s="127">
        <f>MIN(B$5:B$27)</f>
        <v>0</v>
      </c>
      <c r="C32" s="127">
        <f t="shared" ref="C32:BG32" si="17">MIN(C$5:C$27)</f>
        <v>0</v>
      </c>
      <c r="D32" s="127">
        <f t="shared" si="17"/>
        <v>0</v>
      </c>
      <c r="E32" s="127">
        <f t="shared" si="17"/>
        <v>6.3324052904965905E-3</v>
      </c>
      <c r="F32" s="127">
        <f t="shared" si="17"/>
        <v>0</v>
      </c>
      <c r="G32" s="127">
        <f t="shared" si="17"/>
        <v>0.78476821192052981</v>
      </c>
      <c r="H32" s="127">
        <f t="shared" si="17"/>
        <v>0.21066823676658647</v>
      </c>
      <c r="I32" s="127">
        <f t="shared" si="17"/>
        <v>0.15324931708100911</v>
      </c>
      <c r="J32" s="127">
        <f t="shared" si="17"/>
        <v>5.330150754483785E-3</v>
      </c>
      <c r="K32" s="127">
        <f t="shared" si="17"/>
        <v>19</v>
      </c>
      <c r="L32" s="127">
        <f t="shared" si="17"/>
        <v>3.3464285714285715</v>
      </c>
      <c r="M32" s="127">
        <f t="shared" si="17"/>
        <v>3.7058823529411766</v>
      </c>
      <c r="N32" s="127">
        <f t="shared" si="17"/>
        <v>2.9</v>
      </c>
      <c r="O32" s="127">
        <f t="shared" si="17"/>
        <v>0.1875</v>
      </c>
      <c r="P32" s="127">
        <f t="shared" si="17"/>
        <v>3.2083333333333335</v>
      </c>
      <c r="Q32" s="127">
        <f t="shared" si="17"/>
        <v>0.29411764705882354</v>
      </c>
      <c r="R32" s="127">
        <f t="shared" si="17"/>
        <v>0</v>
      </c>
      <c r="S32" s="127">
        <f t="shared" si="17"/>
        <v>2.8235294117647061</v>
      </c>
      <c r="T32" s="127">
        <f t="shared" si="17"/>
        <v>2.4705882352941178</v>
      </c>
      <c r="U32" s="127">
        <f t="shared" si="17"/>
        <v>3.3043478260869565</v>
      </c>
      <c r="V32" s="127">
        <f t="shared" si="17"/>
        <v>2.6153846153846154</v>
      </c>
      <c r="W32" s="127">
        <f t="shared" si="17"/>
        <v>2.5</v>
      </c>
      <c r="X32" s="127">
        <f t="shared" si="17"/>
        <v>2.5833333333333335</v>
      </c>
      <c r="Y32" s="127">
        <f t="shared" si="17"/>
        <v>7.6578074742066401E-3</v>
      </c>
      <c r="Z32" s="127">
        <f t="shared" si="17"/>
        <v>0.32622133948701987</v>
      </c>
      <c r="AA32" s="127">
        <f t="shared" si="17"/>
        <v>2.2525055797406261E-2</v>
      </c>
      <c r="AB32" s="127">
        <f t="shared" si="17"/>
        <v>9.1781008181686667E-4</v>
      </c>
      <c r="AC32" s="127">
        <f t="shared" si="17"/>
        <v>5.9265498104144462E-3</v>
      </c>
      <c r="AD32" s="127">
        <f t="shared" si="17"/>
        <v>0.42454174166939485</v>
      </c>
      <c r="AE32" s="127">
        <f t="shared" si="17"/>
        <v>0.34037513603702979</v>
      </c>
      <c r="AF32" s="127">
        <f t="shared" si="17"/>
        <v>1.04E-2</v>
      </c>
      <c r="AG32" s="127">
        <f t="shared" si="17"/>
        <v>0.42204926785248853</v>
      </c>
      <c r="AH32" s="127">
        <f t="shared" si="17"/>
        <v>204.40830808292282</v>
      </c>
      <c r="AI32" s="127">
        <f t="shared" si="17"/>
        <v>0</v>
      </c>
      <c r="AJ32" s="127">
        <f t="shared" si="17"/>
        <v>0.104</v>
      </c>
      <c r="AK32" s="127">
        <f t="shared" si="17"/>
        <v>0.69057994732455497</v>
      </c>
      <c r="AL32" s="127">
        <f t="shared" si="17"/>
        <v>487.76747143932516</v>
      </c>
      <c r="AM32" s="127">
        <f t="shared" si="17"/>
        <v>0.2669678331544969</v>
      </c>
      <c r="AN32" s="127">
        <f t="shared" si="17"/>
        <v>0.73605187129215088</v>
      </c>
      <c r="AO32" s="127">
        <f t="shared" si="17"/>
        <v>8.151145379583705E-3</v>
      </c>
      <c r="AP32" s="127">
        <f t="shared" si="17"/>
        <v>0.1041238963015587</v>
      </c>
      <c r="AQ32" s="127">
        <f t="shared" si="17"/>
        <v>4.6428851470745533E-3</v>
      </c>
      <c r="AR32" s="127">
        <f t="shared" si="17"/>
        <v>0.28571429999999998</v>
      </c>
      <c r="AS32" s="127">
        <f t="shared" si="17"/>
        <v>7.0771066415270482E-3</v>
      </c>
      <c r="AT32" s="127">
        <f t="shared" si="17"/>
        <v>0.4148148148148148</v>
      </c>
      <c r="AU32" s="127">
        <f t="shared" si="17"/>
        <v>1.0529899650056334</v>
      </c>
      <c r="AV32" s="127">
        <f t="shared" si="17"/>
        <v>222.09519509788572</v>
      </c>
      <c r="AW32" s="127">
        <f t="shared" si="17"/>
        <v>2032235235.0810001</v>
      </c>
      <c r="AX32" s="127">
        <f t="shared" si="17"/>
        <v>0</v>
      </c>
      <c r="AY32" s="127">
        <f t="shared" si="17"/>
        <v>0</v>
      </c>
      <c r="AZ32" s="127">
        <f t="shared" si="17"/>
        <v>0</v>
      </c>
      <c r="BA32" s="127">
        <f t="shared" si="17"/>
        <v>258.50538927539816</v>
      </c>
      <c r="BB32" s="127">
        <f t="shared" si="17"/>
        <v>0.71324002827278488</v>
      </c>
      <c r="BC32" s="127">
        <f t="shared" si="17"/>
        <v>-1.6299999999999999E-2</v>
      </c>
      <c r="BD32" s="127">
        <f t="shared" si="17"/>
        <v>2.6956076568580077E-5</v>
      </c>
      <c r="BE32" s="127">
        <f t="shared" si="17"/>
        <v>6475073.4813966388</v>
      </c>
      <c r="BF32" s="127">
        <f t="shared" si="17"/>
        <v>0</v>
      </c>
      <c r="BG32" s="127">
        <f t="shared" si="17"/>
        <v>2821</v>
      </c>
    </row>
    <row r="33" spans="1:60" x14ac:dyDescent="0.3">
      <c r="B33" s="127">
        <f>B31-B32</f>
        <v>304086.56129210378</v>
      </c>
      <c r="C33" s="127">
        <f t="shared" ref="C33:BG33" si="18">C31-C32</f>
        <v>17944058.723691184</v>
      </c>
      <c r="D33" s="127">
        <f t="shared" si="18"/>
        <v>8.0801442612521923E-2</v>
      </c>
      <c r="E33" s="127">
        <f t="shared" si="18"/>
        <v>0.1488119622139415</v>
      </c>
      <c r="F33" s="127">
        <f t="shared" si="18"/>
        <v>6.7999999999999996E-3</v>
      </c>
      <c r="G33" s="127">
        <f t="shared" si="18"/>
        <v>0.16893042196673169</v>
      </c>
      <c r="H33" s="127">
        <f t="shared" si="18"/>
        <v>0.19066315278225759</v>
      </c>
      <c r="I33" s="127">
        <f t="shared" si="18"/>
        <v>0.62435068291899087</v>
      </c>
      <c r="J33" s="127">
        <f t="shared" si="18"/>
        <v>0.11962093816982709</v>
      </c>
      <c r="K33" s="127">
        <f t="shared" si="18"/>
        <v>805</v>
      </c>
      <c r="L33" s="127">
        <f t="shared" si="18"/>
        <v>2.8956168831168831</v>
      </c>
      <c r="M33" s="127">
        <f t="shared" si="18"/>
        <v>1.1941176470588237</v>
      </c>
      <c r="N33" s="127">
        <f t="shared" si="18"/>
        <v>1.3631578947368426</v>
      </c>
      <c r="O33" s="127">
        <f t="shared" si="18"/>
        <v>0.61250000000000004</v>
      </c>
      <c r="P33" s="127">
        <f t="shared" si="18"/>
        <v>1.3958333333333335</v>
      </c>
      <c r="Q33" s="127">
        <f t="shared" si="18"/>
        <v>0.61497326203208558</v>
      </c>
      <c r="R33" s="127">
        <f t="shared" si="18"/>
        <v>0.69230769230769229</v>
      </c>
      <c r="S33" s="127">
        <f t="shared" si="18"/>
        <v>1.4889705882352939</v>
      </c>
      <c r="T33" s="127">
        <f t="shared" si="18"/>
        <v>1.6544117647058822</v>
      </c>
      <c r="U33" s="127">
        <f t="shared" si="18"/>
        <v>0.98136645962732905</v>
      </c>
      <c r="V33" s="127">
        <f t="shared" si="18"/>
        <v>1.3846153846153846</v>
      </c>
      <c r="W33" s="127">
        <f t="shared" si="18"/>
        <v>1.6363636363636367</v>
      </c>
      <c r="X33" s="127">
        <f t="shared" si="18"/>
        <v>1.8712121212121207</v>
      </c>
      <c r="Y33" s="127">
        <f t="shared" si="18"/>
        <v>6.3671502429119037E-2</v>
      </c>
      <c r="Z33" s="127">
        <f t="shared" si="18"/>
        <v>0.6205337271998983</v>
      </c>
      <c r="AA33" s="127">
        <f t="shared" si="18"/>
        <v>0.52911628774376107</v>
      </c>
      <c r="AB33" s="127">
        <f t="shared" si="18"/>
        <v>0.1181091631502571</v>
      </c>
      <c r="AC33" s="127">
        <f t="shared" si="18"/>
        <v>0.22195635688208093</v>
      </c>
      <c r="AD33" s="127">
        <f t="shared" si="18"/>
        <v>0.21637225027186058</v>
      </c>
      <c r="AE33" s="127">
        <f t="shared" si="18"/>
        <v>0.34163564654266482</v>
      </c>
      <c r="AF33" s="127">
        <f t="shared" si="18"/>
        <v>3.1199999999999999E-2</v>
      </c>
      <c r="AG33" s="127">
        <f t="shared" si="18"/>
        <v>0.56526605111967176</v>
      </c>
      <c r="AH33" s="127">
        <f t="shared" si="18"/>
        <v>506.3617416425887</v>
      </c>
      <c r="AI33" s="127">
        <f t="shared" si="18"/>
        <v>1</v>
      </c>
      <c r="AJ33" s="127">
        <f t="shared" si="18"/>
        <v>0.19</v>
      </c>
      <c r="AK33" s="127">
        <f t="shared" si="18"/>
        <v>0.30940037138430199</v>
      </c>
      <c r="AL33" s="127">
        <f t="shared" si="18"/>
        <v>176.49833786751526</v>
      </c>
      <c r="AM33" s="127">
        <f t="shared" si="18"/>
        <v>0.65014130754464461</v>
      </c>
      <c r="AN33" s="127">
        <f t="shared" si="18"/>
        <v>0.26320371208052762</v>
      </c>
      <c r="AO33" s="127">
        <f t="shared" si="18"/>
        <v>5.9667692920539146E-2</v>
      </c>
      <c r="AP33" s="127">
        <f t="shared" si="18"/>
        <v>0.68642128056325125</v>
      </c>
      <c r="AQ33" s="127">
        <f t="shared" si="18"/>
        <v>0.91967560846628804</v>
      </c>
      <c r="AR33" s="127">
        <f t="shared" si="18"/>
        <v>0.54285712857142865</v>
      </c>
      <c r="AS33" s="127">
        <f t="shared" si="18"/>
        <v>2.5689475015771561E-2</v>
      </c>
      <c r="AT33" s="127">
        <f t="shared" si="18"/>
        <v>0.40336700336700343</v>
      </c>
      <c r="AU33" s="127">
        <f t="shared" si="18"/>
        <v>16.922628559686331</v>
      </c>
      <c r="AV33" s="127">
        <f t="shared" si="18"/>
        <v>1015.1362496690086</v>
      </c>
      <c r="AW33" s="127">
        <f t="shared" si="18"/>
        <v>12664610444.67275</v>
      </c>
      <c r="AX33" s="127">
        <f t="shared" si="18"/>
        <v>39.507913739028957</v>
      </c>
      <c r="AY33" s="127">
        <f t="shared" si="18"/>
        <v>70.104751257273364</v>
      </c>
      <c r="AZ33" s="127">
        <f t="shared" si="18"/>
        <v>28.7626594063765</v>
      </c>
      <c r="BA33" s="127">
        <f t="shared" si="18"/>
        <v>3940.1678203437846</v>
      </c>
      <c r="BB33" s="127">
        <f t="shared" si="18"/>
        <v>0.26946065394899499</v>
      </c>
      <c r="BC33" s="127">
        <f t="shared" si="18"/>
        <v>6.1200000000000004E-2</v>
      </c>
      <c r="BD33" s="127">
        <f t="shared" si="18"/>
        <v>6.8033617182126156E-5</v>
      </c>
      <c r="BE33" s="127">
        <f t="shared" si="18"/>
        <v>17874955.46033458</v>
      </c>
      <c r="BF33" s="127">
        <f t="shared" si="18"/>
        <v>1883233.38</v>
      </c>
      <c r="BG33" s="127">
        <f t="shared" si="18"/>
        <v>980800</v>
      </c>
    </row>
    <row r="36" spans="1:60" x14ac:dyDescent="0.3">
      <c r="A36" s="118" t="s">
        <v>201</v>
      </c>
      <c r="B36" s="127">
        <f>AVERAGE(B$5:B$27)</f>
        <v>27267.592324821107</v>
      </c>
      <c r="C36" s="127">
        <f t="shared" ref="C36:BG36" si="19">AVERAGE(C$5:C$27)</f>
        <v>1661016.8895278827</v>
      </c>
      <c r="D36" s="127">
        <f t="shared" si="19"/>
        <v>8.0750672086510218E-3</v>
      </c>
      <c r="E36" s="127">
        <f t="shared" si="19"/>
        <v>7.0825988853662133E-2</v>
      </c>
      <c r="F36" s="127">
        <f t="shared" si="19"/>
        <v>1.8640581345080978E-3</v>
      </c>
      <c r="G36" s="127">
        <f t="shared" si="19"/>
        <v>0.87205925440386922</v>
      </c>
      <c r="H36" s="127">
        <f t="shared" si="19"/>
        <v>0.28801236943678316</v>
      </c>
      <c r="I36" s="127">
        <f t="shared" si="19"/>
        <v>0.3040320915253017</v>
      </c>
      <c r="J36" s="127">
        <f t="shared" si="19"/>
        <v>4.5386760248348222E-2</v>
      </c>
      <c r="K36" s="127">
        <f t="shared" si="19"/>
        <v>157.08695652173913</v>
      </c>
      <c r="L36" s="127">
        <f t="shared" si="19"/>
        <v>5.0322714305042355</v>
      </c>
      <c r="M36" s="127">
        <f t="shared" si="19"/>
        <v>4.2083533309324279</v>
      </c>
      <c r="N36" s="127">
        <f t="shared" si="19"/>
        <v>3.770773348192201</v>
      </c>
      <c r="O36" s="127">
        <f t="shared" si="19"/>
        <v>0.45789703265553644</v>
      </c>
      <c r="P36" s="127">
        <f t="shared" si="19"/>
        <v>3.9049859013774331</v>
      </c>
      <c r="Q36" s="127">
        <f t="shared" si="19"/>
        <v>0.66213187515686789</v>
      </c>
      <c r="R36" s="127">
        <f t="shared" si="19"/>
        <v>0.37250134079326669</v>
      </c>
      <c r="S36" s="127">
        <f t="shared" si="19"/>
        <v>3.4712571411647417</v>
      </c>
      <c r="T36" s="127">
        <f t="shared" si="19"/>
        <v>3.1919752725005766</v>
      </c>
      <c r="U36" s="127">
        <f t="shared" si="19"/>
        <v>3.8349608772655794</v>
      </c>
      <c r="V36" s="127">
        <f t="shared" si="19"/>
        <v>3.2409795591130717</v>
      </c>
      <c r="W36" s="127">
        <f t="shared" si="19"/>
        <v>3.573325532679386</v>
      </c>
      <c r="X36" s="127">
        <f t="shared" si="19"/>
        <v>3.5981078450323944</v>
      </c>
      <c r="Y36" s="127">
        <f t="shared" si="19"/>
        <v>4.0561314177091197E-2</v>
      </c>
      <c r="Z36" s="127">
        <f t="shared" si="19"/>
        <v>0.6346833541281871</v>
      </c>
      <c r="AA36" s="127">
        <f t="shared" si="19"/>
        <v>0.24832250793099903</v>
      </c>
      <c r="AB36" s="127">
        <f t="shared" si="19"/>
        <v>3.4094457251574894E-2</v>
      </c>
      <c r="AC36" s="127">
        <f t="shared" si="19"/>
        <v>8.6341638149844857E-2</v>
      </c>
      <c r="AD36" s="127">
        <f t="shared" si="19"/>
        <v>0.54983670275258267</v>
      </c>
      <c r="AE36" s="127">
        <f t="shared" si="19"/>
        <v>0.50816549872342176</v>
      </c>
      <c r="AF36" s="127">
        <f t="shared" si="19"/>
        <v>2.3999999999999997E-2</v>
      </c>
      <c r="AG36" s="127">
        <f t="shared" si="19"/>
        <v>0.77899319851868132</v>
      </c>
      <c r="AH36" s="127">
        <f t="shared" si="19"/>
        <v>478.58223774395049</v>
      </c>
      <c r="AI36" s="127">
        <f t="shared" si="19"/>
        <v>0.26999999999999996</v>
      </c>
      <c r="AJ36" s="127">
        <f t="shared" si="19"/>
        <v>0.20708695652173917</v>
      </c>
      <c r="AK36" s="127">
        <f t="shared" si="19"/>
        <v>0.96690982236063316</v>
      </c>
      <c r="AL36" s="127">
        <f t="shared" si="19"/>
        <v>581.04432082737117</v>
      </c>
      <c r="AM36" s="127">
        <f t="shared" si="19"/>
        <v>0.78483176239405283</v>
      </c>
      <c r="AN36" s="127">
        <f t="shared" si="19"/>
        <v>0.90209518141850287</v>
      </c>
      <c r="AO36" s="127">
        <f t="shared" si="19"/>
        <v>2.5293695917874375E-2</v>
      </c>
      <c r="AP36" s="127">
        <f t="shared" si="19"/>
        <v>0.55356909848346336</v>
      </c>
      <c r="AQ36" s="127">
        <f t="shared" si="19"/>
        <v>0.12727287971360216</v>
      </c>
      <c r="AR36" s="127">
        <f t="shared" si="19"/>
        <v>0.67127473952427974</v>
      </c>
      <c r="AS36" s="127">
        <f t="shared" si="19"/>
        <v>1.5604865607979784E-2</v>
      </c>
      <c r="AT36" s="127">
        <f t="shared" si="19"/>
        <v>0.62801235207582262</v>
      </c>
      <c r="AU36" s="127">
        <f t="shared" si="19"/>
        <v>5.8812912103504837</v>
      </c>
      <c r="AV36" s="127">
        <f t="shared" si="19"/>
        <v>617.78831304583434</v>
      </c>
      <c r="AW36" s="127">
        <f t="shared" si="19"/>
        <v>4569859673.0459118</v>
      </c>
      <c r="AX36" s="127">
        <f t="shared" si="19"/>
        <v>11.747594733221309</v>
      </c>
      <c r="AY36" s="127">
        <f t="shared" si="19"/>
        <v>17.578499721738584</v>
      </c>
      <c r="AZ36" s="127">
        <f t="shared" si="19"/>
        <v>7.0235102270280585</v>
      </c>
      <c r="BA36" s="127">
        <f t="shared" si="19"/>
        <v>1340.7163234513798</v>
      </c>
      <c r="BB36" s="127">
        <f t="shared" si="19"/>
        <v>0.81401748666918328</v>
      </c>
      <c r="BC36" s="127">
        <f t="shared" si="19"/>
        <v>1.4208695652173909E-2</v>
      </c>
      <c r="BD36" s="127">
        <f t="shared" si="19"/>
        <v>6.0929955338194457E-5</v>
      </c>
      <c r="BE36" s="127">
        <f t="shared" si="19"/>
        <v>12418969.003739491</v>
      </c>
      <c r="BF36" s="127">
        <f t="shared" si="19"/>
        <v>279170.00143706292</v>
      </c>
      <c r="BG36" s="127">
        <f t="shared" si="19"/>
        <v>277501.73913043475</v>
      </c>
    </row>
    <row r="37" spans="1:60" x14ac:dyDescent="0.3">
      <c r="A37" s="118" t="s">
        <v>202</v>
      </c>
      <c r="B37" s="118">
        <f>_xlfn.STDEV.P(B$5:B$27)</f>
        <v>83096.648442292601</v>
      </c>
      <c r="C37" s="118">
        <f t="shared" ref="C37:BG37" si="20">_xlfn.STDEV.P(C$5:C$27)</f>
        <v>4560560.8872964</v>
      </c>
      <c r="D37" s="118">
        <f t="shared" si="20"/>
        <v>1.6098159464623014E-2</v>
      </c>
      <c r="E37" s="118">
        <f t="shared" si="20"/>
        <v>4.5391156306568051E-2</v>
      </c>
      <c r="F37" s="118">
        <f t="shared" si="20"/>
        <v>1.5118549702935432E-3</v>
      </c>
      <c r="G37" s="118">
        <f t="shared" si="20"/>
        <v>3.8152316810028689E-2</v>
      </c>
      <c r="H37" s="118">
        <f t="shared" si="20"/>
        <v>4.7468300558124961E-2</v>
      </c>
      <c r="I37" s="118">
        <f t="shared" si="20"/>
        <v>0.12636446698246726</v>
      </c>
      <c r="J37" s="118">
        <f t="shared" si="20"/>
        <v>3.494189323542625E-2</v>
      </c>
      <c r="K37" s="118">
        <f t="shared" si="20"/>
        <v>152.48347395658217</v>
      </c>
      <c r="L37" s="118">
        <f t="shared" si="20"/>
        <v>0.71449020296981591</v>
      </c>
      <c r="M37" s="118">
        <f t="shared" si="20"/>
        <v>0.34604282166436401</v>
      </c>
      <c r="N37" s="118">
        <f t="shared" si="20"/>
        <v>0.36170130214187246</v>
      </c>
      <c r="O37" s="118">
        <f t="shared" si="20"/>
        <v>0.13596352715752669</v>
      </c>
      <c r="P37" s="118">
        <f t="shared" si="20"/>
        <v>0.39315924064284252</v>
      </c>
      <c r="Q37" s="118">
        <f t="shared" si="20"/>
        <v>0.15919163446281115</v>
      </c>
      <c r="R37" s="118">
        <f t="shared" si="20"/>
        <v>0.16037996910013688</v>
      </c>
      <c r="S37" s="118">
        <f t="shared" si="20"/>
        <v>0.40623985147966896</v>
      </c>
      <c r="T37" s="118">
        <f t="shared" si="20"/>
        <v>0.43547787218320949</v>
      </c>
      <c r="U37" s="118">
        <f t="shared" si="20"/>
        <v>0.28162456722484952</v>
      </c>
      <c r="V37" s="118">
        <f t="shared" si="20"/>
        <v>0.42477369794884429</v>
      </c>
      <c r="W37" s="118">
        <f t="shared" si="20"/>
        <v>0.37620678660908963</v>
      </c>
      <c r="X37" s="118">
        <f t="shared" si="20"/>
        <v>0.45906861789668046</v>
      </c>
      <c r="Y37" s="118">
        <f t="shared" si="20"/>
        <v>1.7688377981076881E-2</v>
      </c>
      <c r="Z37" s="118">
        <f t="shared" si="20"/>
        <v>0.14841672797649913</v>
      </c>
      <c r="AA37" s="118">
        <f t="shared" si="20"/>
        <v>0.13516836271553426</v>
      </c>
      <c r="AB37" s="118">
        <f t="shared" si="20"/>
        <v>3.1535222133303412E-2</v>
      </c>
      <c r="AC37" s="118">
        <f t="shared" si="20"/>
        <v>6.7235212089430896E-2</v>
      </c>
      <c r="AD37" s="118">
        <f t="shared" si="20"/>
        <v>4.5689685316591129E-2</v>
      </c>
      <c r="AE37" s="118">
        <f t="shared" si="20"/>
        <v>9.4327332676274384E-2</v>
      </c>
      <c r="AF37" s="118">
        <f t="shared" si="20"/>
        <v>8.5395753890979333E-3</v>
      </c>
      <c r="AG37" s="118">
        <f t="shared" si="20"/>
        <v>0.13583674512400085</v>
      </c>
      <c r="AH37" s="118">
        <f t="shared" si="20"/>
        <v>136.51978480991136</v>
      </c>
      <c r="AI37" s="118">
        <f t="shared" si="20"/>
        <v>0.2127952494343287</v>
      </c>
      <c r="AJ37" s="118">
        <f t="shared" si="20"/>
        <v>5.7994687195562458E-2</v>
      </c>
      <c r="AK37" s="118">
        <f t="shared" si="20"/>
        <v>7.0792472719748048E-2</v>
      </c>
      <c r="AL37" s="118">
        <f t="shared" si="20"/>
        <v>43.843443432735619</v>
      </c>
      <c r="AM37" s="118">
        <f t="shared" si="20"/>
        <v>0.13812446236861273</v>
      </c>
      <c r="AN37" s="118">
        <f t="shared" si="20"/>
        <v>7.0108302397721325E-2</v>
      </c>
      <c r="AO37" s="118">
        <f t="shared" si="20"/>
        <v>1.7492626091926769E-2</v>
      </c>
      <c r="AP37" s="118">
        <f t="shared" si="20"/>
        <v>0.20219148460731834</v>
      </c>
      <c r="AQ37" s="118">
        <f t="shared" si="20"/>
        <v>0.18719937504207726</v>
      </c>
      <c r="AR37" s="118">
        <f t="shared" si="20"/>
        <v>0.12194379298755938</v>
      </c>
      <c r="AS37" s="118">
        <f t="shared" si="20"/>
        <v>6.1122889167778988E-3</v>
      </c>
      <c r="AT37" s="118">
        <f t="shared" si="20"/>
        <v>0.11557320159732369</v>
      </c>
      <c r="AU37" s="118">
        <f t="shared" si="20"/>
        <v>4.3053761147383458</v>
      </c>
      <c r="AV37" s="118">
        <f t="shared" si="20"/>
        <v>253.2873868723656</v>
      </c>
      <c r="AW37" s="118">
        <f t="shared" si="20"/>
        <v>2805908350.5498924</v>
      </c>
      <c r="AX37" s="118">
        <f t="shared" si="20"/>
        <v>10.437210774224727</v>
      </c>
      <c r="AY37" s="118">
        <f t="shared" si="20"/>
        <v>16.479970442008739</v>
      </c>
      <c r="AZ37" s="118">
        <f t="shared" si="20"/>
        <v>6.5633327855181642</v>
      </c>
      <c r="BA37" s="118">
        <f t="shared" si="20"/>
        <v>1020.9511245793295</v>
      </c>
      <c r="BB37" s="118">
        <f t="shared" si="20"/>
        <v>6.080121663199143E-2</v>
      </c>
      <c r="BC37" s="118">
        <f t="shared" si="20"/>
        <v>1.5613898854197554E-2</v>
      </c>
      <c r="BD37" s="118">
        <f t="shared" si="20"/>
        <v>1.6187124556040594E-5</v>
      </c>
      <c r="BE37" s="118">
        <f t="shared" si="20"/>
        <v>4842375.8272452997</v>
      </c>
      <c r="BF37" s="118">
        <f t="shared" si="20"/>
        <v>502441.23867454217</v>
      </c>
      <c r="BG37" s="118">
        <f t="shared" si="20"/>
        <v>267031.39684562047</v>
      </c>
    </row>
    <row r="39" spans="1:60" x14ac:dyDescent="0.3">
      <c r="A39" s="119" t="s">
        <v>173</v>
      </c>
      <c r="B39" s="226" t="s">
        <v>6</v>
      </c>
      <c r="C39" s="227"/>
      <c r="D39" s="227"/>
      <c r="E39" s="227"/>
      <c r="F39" s="227"/>
      <c r="G39" s="227"/>
      <c r="H39" s="226" t="s">
        <v>27</v>
      </c>
      <c r="I39" s="227"/>
      <c r="J39" s="227"/>
      <c r="K39" s="227"/>
      <c r="L39" s="227"/>
      <c r="M39" s="227"/>
      <c r="N39" s="226" t="s">
        <v>44</v>
      </c>
      <c r="O39" s="227"/>
      <c r="P39" s="227"/>
      <c r="Q39" s="227"/>
      <c r="R39" s="227"/>
      <c r="S39" s="227"/>
      <c r="T39" s="228"/>
      <c r="U39" s="226" t="s">
        <v>64</v>
      </c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8"/>
      <c r="AG39" s="226" t="s">
        <v>93</v>
      </c>
      <c r="AH39" s="227"/>
      <c r="AI39" s="227"/>
      <c r="AJ39" s="227"/>
      <c r="AK39" s="227"/>
      <c r="AL39" s="227"/>
      <c r="AM39" s="227"/>
      <c r="AN39" s="228"/>
      <c r="AO39" s="226" t="s">
        <v>115</v>
      </c>
      <c r="AP39" s="227"/>
      <c r="AQ39" s="227"/>
      <c r="AR39" s="227"/>
      <c r="AS39" s="227"/>
      <c r="AT39" s="227"/>
      <c r="AU39" s="226" t="s">
        <v>132</v>
      </c>
      <c r="AV39" s="227"/>
      <c r="AW39" s="227"/>
      <c r="AX39" s="227"/>
      <c r="AY39" s="227"/>
      <c r="AZ39" s="227"/>
      <c r="BA39" s="228"/>
      <c r="BB39" s="226" t="s">
        <v>151</v>
      </c>
      <c r="BC39" s="227"/>
      <c r="BD39" s="227"/>
      <c r="BE39" s="227"/>
      <c r="BF39" s="227"/>
      <c r="BG39" s="228"/>
    </row>
    <row r="40" spans="1:60" x14ac:dyDescent="0.3">
      <c r="A40" s="119"/>
      <c r="B40" s="120" t="s">
        <v>9</v>
      </c>
      <c r="C40" s="120" t="s">
        <v>13</v>
      </c>
      <c r="D40" s="120" t="s">
        <v>15</v>
      </c>
      <c r="E40" s="121" t="s">
        <v>19</v>
      </c>
      <c r="F40" s="121" t="s">
        <v>22</v>
      </c>
      <c r="G40" s="121" t="s">
        <v>24</v>
      </c>
      <c r="H40" s="120" t="s">
        <v>30</v>
      </c>
      <c r="I40" s="120" t="s">
        <v>32</v>
      </c>
      <c r="J40" s="122" t="s">
        <v>34</v>
      </c>
      <c r="K40" s="120" t="s">
        <v>36</v>
      </c>
      <c r="L40" s="123" t="s">
        <v>40</v>
      </c>
      <c r="M40" s="123" t="s">
        <v>42</v>
      </c>
      <c r="N40" s="120" t="s">
        <v>47</v>
      </c>
      <c r="O40" s="120" t="s">
        <v>50</v>
      </c>
      <c r="P40" s="120" t="s">
        <v>52</v>
      </c>
      <c r="Q40" s="120" t="s">
        <v>54</v>
      </c>
      <c r="R40" s="120" t="s">
        <v>56</v>
      </c>
      <c r="S40" s="120" t="s">
        <v>60</v>
      </c>
      <c r="T40" s="120" t="s">
        <v>62</v>
      </c>
      <c r="U40" s="122" t="s">
        <v>67</v>
      </c>
      <c r="V40" s="122" t="s">
        <v>69</v>
      </c>
      <c r="W40" s="122" t="s">
        <v>71</v>
      </c>
      <c r="X40" s="122" t="s">
        <v>73</v>
      </c>
      <c r="Y40" s="122" t="s">
        <v>77</v>
      </c>
      <c r="Z40" s="122" t="s">
        <v>79</v>
      </c>
      <c r="AA40" s="122" t="s">
        <v>81</v>
      </c>
      <c r="AB40" s="122" t="s">
        <v>83</v>
      </c>
      <c r="AC40" s="122" t="s">
        <v>85</v>
      </c>
      <c r="AD40" s="122" t="s">
        <v>87</v>
      </c>
      <c r="AE40" s="122" t="s">
        <v>89</v>
      </c>
      <c r="AF40" s="122" t="s">
        <v>91</v>
      </c>
      <c r="AG40" s="122" t="s">
        <v>96</v>
      </c>
      <c r="AH40" s="122" t="s">
        <v>99</v>
      </c>
      <c r="AI40" s="122" t="s">
        <v>101</v>
      </c>
      <c r="AJ40" s="122" t="s">
        <v>105</v>
      </c>
      <c r="AK40" s="122" t="s">
        <v>107</v>
      </c>
      <c r="AL40" s="122" t="s">
        <v>109</v>
      </c>
      <c r="AM40" s="122" t="s">
        <v>111</v>
      </c>
      <c r="AN40" s="122" t="s">
        <v>113</v>
      </c>
      <c r="AO40" s="120" t="s">
        <v>118</v>
      </c>
      <c r="AP40" s="120" t="s">
        <v>120</v>
      </c>
      <c r="AQ40" s="120" t="s">
        <v>122</v>
      </c>
      <c r="AR40" s="120" t="s">
        <v>124</v>
      </c>
      <c r="AS40" s="120" t="s">
        <v>128</v>
      </c>
      <c r="AT40" s="120" t="s">
        <v>130</v>
      </c>
      <c r="AU40" s="120" t="s">
        <v>135</v>
      </c>
      <c r="AV40" s="120" t="s">
        <v>137</v>
      </c>
      <c r="AW40" s="120" t="s">
        <v>139</v>
      </c>
      <c r="AX40" s="120" t="s">
        <v>143</v>
      </c>
      <c r="AY40" s="120" t="s">
        <v>145</v>
      </c>
      <c r="AZ40" s="120" t="s">
        <v>147</v>
      </c>
      <c r="BA40" s="120" t="s">
        <v>149</v>
      </c>
      <c r="BB40" s="124" t="s">
        <v>154</v>
      </c>
      <c r="BC40" s="124" t="s">
        <v>156</v>
      </c>
      <c r="BD40" s="124" t="s">
        <v>160</v>
      </c>
      <c r="BE40" s="124" t="s">
        <v>162</v>
      </c>
      <c r="BF40" s="124" t="s">
        <v>166</v>
      </c>
      <c r="BG40" s="124" t="s">
        <v>168</v>
      </c>
    </row>
    <row r="41" spans="1:60" x14ac:dyDescent="0.3">
      <c r="A41" s="125" t="s">
        <v>174</v>
      </c>
      <c r="B41" s="126">
        <f>(B5-B$36)/B$37</f>
        <v>3.3312892175130591</v>
      </c>
      <c r="C41" s="126">
        <f t="shared" ref="C41:BG45" si="21">(C5-C$36)/C$37</f>
        <v>0.75481991897963252</v>
      </c>
      <c r="D41" s="126">
        <f t="shared" si="21"/>
        <v>0.18840505504973312</v>
      </c>
      <c r="E41" s="126">
        <f t="shared" si="21"/>
        <v>-0.6447165642134467</v>
      </c>
      <c r="F41" s="126">
        <f t="shared" si="21"/>
        <v>-0.30353561457912775</v>
      </c>
      <c r="G41" s="126">
        <f t="shared" si="21"/>
        <v>2.1398275729858853</v>
      </c>
      <c r="H41" s="126">
        <f t="shared" si="21"/>
        <v>0.68760242332351218</v>
      </c>
      <c r="I41" s="126">
        <f t="shared" si="21"/>
        <v>-0.4351052293419862</v>
      </c>
      <c r="J41" s="126">
        <f t="shared" si="21"/>
        <v>0.69017320038556562</v>
      </c>
      <c r="K41" s="126">
        <f t="shared" si="21"/>
        <v>-0.21698716367886683</v>
      </c>
      <c r="L41" s="126">
        <f t="shared" si="21"/>
        <v>1.0283256039646549</v>
      </c>
      <c r="M41" s="126">
        <f t="shared" si="21"/>
        <v>-0.37091747869551561</v>
      </c>
      <c r="N41" s="126">
        <f t="shared" si="21"/>
        <v>-1.3568470593995869</v>
      </c>
      <c r="O41" s="126">
        <f t="shared" si="21"/>
        <v>1.3393515978257902</v>
      </c>
      <c r="P41" s="126">
        <f t="shared" si="21"/>
        <v>-0.47051139145290888</v>
      </c>
      <c r="Q41" s="126">
        <f t="shared" si="21"/>
        <v>1.3685902879150877</v>
      </c>
      <c r="R41" s="126">
        <f t="shared" si="21"/>
        <v>0.91968255159495127</v>
      </c>
      <c r="S41" s="126">
        <f t="shared" si="21"/>
        <v>0.90769740460510329</v>
      </c>
      <c r="T41" s="126">
        <f t="shared" si="21"/>
        <v>-1.0838099996548438</v>
      </c>
      <c r="U41" s="126">
        <f t="shared" si="21"/>
        <v>0.44399224104120533</v>
      </c>
      <c r="V41" s="126">
        <f t="shared" si="21"/>
        <v>-0.75564838562986425</v>
      </c>
      <c r="W41" s="126">
        <f t="shared" si="21"/>
        <v>-0.24806977439340849</v>
      </c>
      <c r="X41" s="126">
        <f t="shared" si="21"/>
        <v>-0.78007476675957665</v>
      </c>
      <c r="Y41" s="126">
        <f t="shared" si="21"/>
        <v>1.5261382075787107</v>
      </c>
      <c r="Z41" s="126">
        <f t="shared" si="21"/>
        <v>0.30003020475258951</v>
      </c>
      <c r="AA41" s="126">
        <f t="shared" si="21"/>
        <v>0.56480344980589081</v>
      </c>
      <c r="AB41" s="126">
        <f t="shared" si="21"/>
        <v>1.4741385179118718</v>
      </c>
      <c r="AC41" s="126">
        <f t="shared" si="21"/>
        <v>1.8406855463679579</v>
      </c>
      <c r="AD41" s="126">
        <f t="shared" si="21"/>
        <v>1.1927828082773373</v>
      </c>
      <c r="AE41" s="126">
        <f t="shared" si="21"/>
        <v>-1.3180999703378991</v>
      </c>
      <c r="AF41" s="126">
        <f t="shared" si="21"/>
        <v>0.94852491264857053</v>
      </c>
      <c r="AG41" s="126">
        <f t="shared" si="21"/>
        <v>4.378068962512404E-2</v>
      </c>
      <c r="AH41" s="126">
        <f t="shared" si="21"/>
        <v>1.6087459965745896</v>
      </c>
      <c r="AI41" s="126">
        <f t="shared" si="21"/>
        <v>1.3628123784290482</v>
      </c>
      <c r="AJ41" s="126">
        <f t="shared" si="21"/>
        <v>1.4986380249829347</v>
      </c>
      <c r="AK41" s="126">
        <f t="shared" si="21"/>
        <v>0.38352130176018201</v>
      </c>
      <c r="AL41" s="126">
        <f t="shared" si="21"/>
        <v>0.43205264415011885</v>
      </c>
      <c r="AM41" s="126">
        <f t="shared" si="21"/>
        <v>-0.22550115291197367</v>
      </c>
      <c r="AN41" s="126">
        <f t="shared" si="21"/>
        <v>0.75506882809990428</v>
      </c>
      <c r="AO41" s="126">
        <f t="shared" si="21"/>
        <v>0.4680017982177252</v>
      </c>
      <c r="AP41" s="126">
        <f t="shared" si="21"/>
        <v>0.13136725301003555</v>
      </c>
      <c r="AQ41" s="126">
        <f t="shared" si="21"/>
        <v>-1.8599140278230092E-2</v>
      </c>
      <c r="AR41" s="126">
        <f t="shared" si="21"/>
        <v>0.39957146880523187</v>
      </c>
      <c r="AS41" s="126">
        <f t="shared" si="21"/>
        <v>1.3988359687242551</v>
      </c>
      <c r="AT41" s="126">
        <f t="shared" si="21"/>
        <v>0.10372342167991812</v>
      </c>
      <c r="AU41" s="126">
        <f t="shared" si="21"/>
        <v>0.83232031705708898</v>
      </c>
      <c r="AV41" s="126">
        <f t="shared" si="21"/>
        <v>0.84427370563943716</v>
      </c>
      <c r="AW41" s="126">
        <f t="shared" si="21"/>
        <v>-0.77671957814260029</v>
      </c>
      <c r="AX41" s="126">
        <f t="shared" si="21"/>
        <v>0.93090407175668766</v>
      </c>
      <c r="AY41" s="126">
        <f t="shared" si="21"/>
        <v>0.98207241461715111</v>
      </c>
      <c r="AZ41" s="126">
        <f t="shared" si="21"/>
        <v>0.14244544801204345</v>
      </c>
      <c r="BA41" s="126">
        <f t="shared" si="21"/>
        <v>2.7993082306906603</v>
      </c>
      <c r="BB41" s="126">
        <f t="shared" si="21"/>
        <v>1.360351764134301</v>
      </c>
      <c r="BC41" s="126">
        <f t="shared" si="21"/>
        <v>0.7039436114235651</v>
      </c>
      <c r="BD41" s="126">
        <f t="shared" si="21"/>
        <v>-0.20609263549418794</v>
      </c>
      <c r="BE41" s="126">
        <f t="shared" si="21"/>
        <v>-2.6366712469306431E-2</v>
      </c>
      <c r="BF41" s="126">
        <f t="shared" si="21"/>
        <v>2.0076449220127328</v>
      </c>
      <c r="BG41" s="126">
        <f t="shared" si="21"/>
        <v>0.57950586596762288</v>
      </c>
      <c r="BH41" s="125" t="s">
        <v>174</v>
      </c>
    </row>
    <row r="42" spans="1:60" x14ac:dyDescent="0.3">
      <c r="A42" s="125" t="s">
        <v>175</v>
      </c>
      <c r="B42" s="126">
        <f t="shared" ref="B42:Q57" si="22">(B6-B$36)/B$37</f>
        <v>-0.32814310608155745</v>
      </c>
      <c r="C42" s="126">
        <f t="shared" si="22"/>
        <v>-0.36421329099118105</v>
      </c>
      <c r="D42" s="126">
        <f t="shared" si="22"/>
        <v>-4.3159548663401492E-2</v>
      </c>
      <c r="E42" s="126">
        <f t="shared" si="22"/>
        <v>-0.92195365837595666</v>
      </c>
      <c r="F42" s="126">
        <f t="shared" si="22"/>
        <v>0.67766788455467086</v>
      </c>
      <c r="G42" s="126">
        <f t="shared" si="22"/>
        <v>3.9705408545956236E-2</v>
      </c>
      <c r="H42" s="126">
        <f t="shared" si="22"/>
        <v>-0.38674816119348371</v>
      </c>
      <c r="I42" s="126">
        <f t="shared" si="22"/>
        <v>-0.79514200305487204</v>
      </c>
      <c r="J42" s="126">
        <f t="shared" si="22"/>
        <v>1.2218700062136454</v>
      </c>
      <c r="K42" s="126">
        <f t="shared" si="22"/>
        <v>-0.1710805495496979</v>
      </c>
      <c r="L42" s="126">
        <f t="shared" si="22"/>
        <v>0.93155330833980032</v>
      </c>
      <c r="M42" s="126">
        <f t="shared" si="22"/>
        <v>-0.93236739796058621</v>
      </c>
      <c r="N42" s="126">
        <f t="shared" si="22"/>
        <v>0.63374571905159449</v>
      </c>
      <c r="O42" s="126">
        <f t="shared" si="22"/>
        <v>0.20459349386045519</v>
      </c>
      <c r="P42" s="126">
        <f t="shared" si="22"/>
        <v>0.2416682321066963</v>
      </c>
      <c r="Q42" s="126">
        <f t="shared" si="22"/>
        <v>-0.21081790320633592</v>
      </c>
      <c r="R42" s="126">
        <f t="shared" si="21"/>
        <v>0.3496077976118902</v>
      </c>
      <c r="S42" s="126">
        <f t="shared" si="21"/>
        <v>-0.45673228457189402</v>
      </c>
      <c r="T42" s="126">
        <f t="shared" si="21"/>
        <v>-1.0969318735301752</v>
      </c>
      <c r="U42" s="126">
        <f t="shared" si="21"/>
        <v>-0.22559220050672563</v>
      </c>
      <c r="V42" s="126">
        <f t="shared" si="21"/>
        <v>-0.97088904641009444</v>
      </c>
      <c r="W42" s="126">
        <f t="shared" si="21"/>
        <v>0.14684981201428365</v>
      </c>
      <c r="X42" s="126">
        <f t="shared" si="21"/>
        <v>-0.24482954167737153</v>
      </c>
      <c r="Y42" s="126">
        <f t="shared" si="21"/>
        <v>-0.60133681207691925</v>
      </c>
      <c r="Z42" s="126">
        <f t="shared" si="21"/>
        <v>-1.1109567338802895</v>
      </c>
      <c r="AA42" s="126">
        <f t="shared" si="21"/>
        <v>-0.36527367053381304</v>
      </c>
      <c r="AB42" s="126">
        <f t="shared" si="21"/>
        <v>-0.2626250049928841</v>
      </c>
      <c r="AC42" s="126">
        <f t="shared" si="21"/>
        <v>0.55585067444177749</v>
      </c>
      <c r="AD42" s="126">
        <f t="shared" si="21"/>
        <v>0.54618353482238124</v>
      </c>
      <c r="AE42" s="126">
        <f t="shared" si="21"/>
        <v>-0.33436068714084649</v>
      </c>
      <c r="AF42" s="126">
        <f t="shared" si="21"/>
        <v>0.66748049408603161</v>
      </c>
      <c r="AG42" s="126">
        <f t="shared" si="21"/>
        <v>0.36758284171666156</v>
      </c>
      <c r="AH42" s="126">
        <f t="shared" si="21"/>
        <v>0.57199481018349707</v>
      </c>
      <c r="AI42" s="126">
        <f t="shared" si="21"/>
        <v>0.61091589377853894</v>
      </c>
      <c r="AJ42" s="126">
        <f t="shared" si="21"/>
        <v>0.4985464165150828</v>
      </c>
      <c r="AK42" s="126">
        <f t="shared" si="21"/>
        <v>0.46714707196544281</v>
      </c>
      <c r="AL42" s="126">
        <f t="shared" si="21"/>
        <v>-1.2535456222333055</v>
      </c>
      <c r="AM42" s="126">
        <f t="shared" si="21"/>
        <v>0.71672222230399119</v>
      </c>
      <c r="AN42" s="126">
        <f t="shared" si="21"/>
        <v>1.0396612427678902</v>
      </c>
      <c r="AO42" s="126">
        <f t="shared" si="21"/>
        <v>0.3551643730240851</v>
      </c>
      <c r="AP42" s="126">
        <f t="shared" si="21"/>
        <v>1.1720378770727382</v>
      </c>
      <c r="AQ42" s="126">
        <f t="shared" si="21"/>
        <v>-0.28390871275681956</v>
      </c>
      <c r="AR42" s="126">
        <f t="shared" si="21"/>
        <v>1.055611419999481</v>
      </c>
      <c r="AS42" s="126">
        <f t="shared" si="21"/>
        <v>1.661641803330095</v>
      </c>
      <c r="AT42" s="126">
        <f t="shared" si="21"/>
        <v>4.8374232770141004E-3</v>
      </c>
      <c r="AU42" s="126">
        <f t="shared" si="21"/>
        <v>0.23130438936682279</v>
      </c>
      <c r="AV42" s="126">
        <f t="shared" si="21"/>
        <v>-2.1930808270157906E-2</v>
      </c>
      <c r="AW42" s="126">
        <f t="shared" si="21"/>
        <v>7.3025902312144814E-2</v>
      </c>
      <c r="AX42" s="126">
        <f t="shared" si="21"/>
        <v>0.15765434960478775</v>
      </c>
      <c r="AY42" s="126">
        <f t="shared" si="21"/>
        <v>0.27935526554666662</v>
      </c>
      <c r="AZ42" s="126">
        <f t="shared" si="21"/>
        <v>1.0342442977700264</v>
      </c>
      <c r="BA42" s="126">
        <f t="shared" si="21"/>
        <v>1.069394348948403</v>
      </c>
      <c r="BB42" s="126">
        <f t="shared" si="21"/>
        <v>-0.16049216711726705</v>
      </c>
      <c r="BC42" s="126">
        <f t="shared" si="21"/>
        <v>0.26202964333448386</v>
      </c>
      <c r="BD42" s="126">
        <f t="shared" si="21"/>
        <v>-1.0860919574902321</v>
      </c>
      <c r="BE42" s="126">
        <f t="shared" si="21"/>
        <v>-0.65437758221966913</v>
      </c>
      <c r="BF42" s="126">
        <f t="shared" si="21"/>
        <v>0.14970601749250623</v>
      </c>
      <c r="BG42" s="126">
        <f t="shared" si="21"/>
        <v>-0.48746230094316945</v>
      </c>
      <c r="BH42" s="125" t="s">
        <v>175</v>
      </c>
    </row>
    <row r="43" spans="1:60" x14ac:dyDescent="0.3">
      <c r="A43" s="125" t="s">
        <v>176</v>
      </c>
      <c r="B43" s="126">
        <f t="shared" si="22"/>
        <v>0.11122298204705068</v>
      </c>
      <c r="C43" s="126">
        <f t="shared" si="22"/>
        <v>-0.36421329099118105</v>
      </c>
      <c r="D43" s="126">
        <f t="shared" si="22"/>
        <v>-0.50161431351184116</v>
      </c>
      <c r="E43" s="126">
        <f t="shared" si="22"/>
        <v>-0.73315392970025195</v>
      </c>
      <c r="F43" s="126">
        <f t="shared" si="22"/>
        <v>0.51281793799505149</v>
      </c>
      <c r="G43" s="126">
        <f t="shared" si="22"/>
        <v>-1.0403487601609944</v>
      </c>
      <c r="H43" s="126">
        <f t="shared" si="22"/>
        <v>5.1130018360441155E-2</v>
      </c>
      <c r="I43" s="126">
        <f t="shared" si="22"/>
        <v>-0.42039798881668061</v>
      </c>
      <c r="J43" s="126">
        <f t="shared" si="22"/>
        <v>2.784513692742191E-3</v>
      </c>
      <c r="K43" s="126">
        <f t="shared" si="22"/>
        <v>-0.40717170792828106</v>
      </c>
      <c r="L43" s="126">
        <f t="shared" si="22"/>
        <v>-0.60063305097881758</v>
      </c>
      <c r="M43" s="126">
        <f t="shared" si="22"/>
        <v>-0.72251172960783272</v>
      </c>
      <c r="N43" s="126">
        <f t="shared" si="22"/>
        <v>-5.7432329021732238E-2</v>
      </c>
      <c r="O43" s="126">
        <f t="shared" si="22"/>
        <v>0.30966368867206029</v>
      </c>
      <c r="P43" s="126">
        <f t="shared" si="22"/>
        <v>-1.7719348702195694</v>
      </c>
      <c r="Q43" s="126">
        <f t="shared" si="22"/>
        <v>-0.23325267864840152</v>
      </c>
      <c r="R43" s="126">
        <f t="shared" si="21"/>
        <v>-0.76381945626127534</v>
      </c>
      <c r="S43" s="126">
        <f t="shared" si="21"/>
        <v>-0.33951323910995201</v>
      </c>
      <c r="T43" s="126">
        <f t="shared" si="21"/>
        <v>1.9511700787603223</v>
      </c>
      <c r="U43" s="126">
        <f t="shared" si="21"/>
        <v>-1.63324131057908</v>
      </c>
      <c r="V43" s="126">
        <f t="shared" si="21"/>
        <v>-1.2539529362382626</v>
      </c>
      <c r="W43" s="126">
        <f t="shared" si="21"/>
        <v>-0.19490752237698836</v>
      </c>
      <c r="X43" s="126">
        <f t="shared" si="21"/>
        <v>-2.2105072578222926</v>
      </c>
      <c r="Y43" s="126">
        <f t="shared" si="21"/>
        <v>8.2142693118730917E-2</v>
      </c>
      <c r="Z43" s="126">
        <f t="shared" si="21"/>
        <v>-1.0547964803560883</v>
      </c>
      <c r="AA43" s="126">
        <f t="shared" si="21"/>
        <v>-1.0018386089930302</v>
      </c>
      <c r="AB43" s="126">
        <f t="shared" si="21"/>
        <v>-0.9369921738206517</v>
      </c>
      <c r="AC43" s="126">
        <f t="shared" si="21"/>
        <v>-0.6752866961751145</v>
      </c>
      <c r="AD43" s="126">
        <f t="shared" si="21"/>
        <v>0.456792540405833</v>
      </c>
      <c r="AE43" s="126">
        <f t="shared" si="21"/>
        <v>0.49667754102856915</v>
      </c>
      <c r="AF43" s="126">
        <f t="shared" si="21"/>
        <v>-0.72603141461989318</v>
      </c>
      <c r="AG43" s="126">
        <f t="shared" si="21"/>
        <v>1.5336212617823597</v>
      </c>
      <c r="AH43" s="126">
        <f t="shared" si="21"/>
        <v>-1.016957834546117</v>
      </c>
      <c r="AI43" s="126">
        <f t="shared" si="21"/>
        <v>0.32895471203459803</v>
      </c>
      <c r="AJ43" s="126">
        <f t="shared" si="21"/>
        <v>-0.20841489291908813</v>
      </c>
      <c r="AK43" s="126">
        <f t="shared" si="21"/>
        <v>0.41515232099864785</v>
      </c>
      <c r="AL43" s="126">
        <f t="shared" si="21"/>
        <v>1.0759451323367404</v>
      </c>
      <c r="AM43" s="126">
        <f t="shared" si="21"/>
        <v>0.49966511633326149</v>
      </c>
      <c r="AN43" s="126">
        <f t="shared" si="21"/>
        <v>1.3858615689050482</v>
      </c>
      <c r="AO43" s="126">
        <f t="shared" si="21"/>
        <v>-0.92608095373299748</v>
      </c>
      <c r="AP43" s="126">
        <f t="shared" si="21"/>
        <v>0.62505915437898307</v>
      </c>
      <c r="AQ43" s="126">
        <f t="shared" si="21"/>
        <v>-0.26372738326205147</v>
      </c>
      <c r="AR43" s="126">
        <f t="shared" si="21"/>
        <v>0.64558645050307528</v>
      </c>
      <c r="AS43" s="126">
        <f t="shared" si="21"/>
        <v>0.50232235511889134</v>
      </c>
      <c r="AT43" s="126">
        <f t="shared" si="21"/>
        <v>-0.74710818957840042</v>
      </c>
      <c r="AU43" s="126">
        <f t="shared" si="21"/>
        <v>0.25345507217145508</v>
      </c>
      <c r="AV43" s="126">
        <f t="shared" si="21"/>
        <v>0.25388203644907803</v>
      </c>
      <c r="AW43" s="126">
        <f t="shared" si="21"/>
        <v>-0.55735282366878336</v>
      </c>
      <c r="AX43" s="126">
        <f t="shared" si="21"/>
        <v>2.443333186362031E-2</v>
      </c>
      <c r="AY43" s="126">
        <f t="shared" si="21"/>
        <v>-0.5204221588909792</v>
      </c>
      <c r="AZ43" s="126">
        <f t="shared" si="21"/>
        <v>-3.3500351926058118E-3</v>
      </c>
      <c r="BA43" s="126">
        <f t="shared" si="21"/>
        <v>0.19062382810901055</v>
      </c>
      <c r="BB43" s="126">
        <f t="shared" si="21"/>
        <v>9.8292207577432955E-2</v>
      </c>
      <c r="BC43" s="126">
        <f t="shared" si="21"/>
        <v>-0.3784253828815759</v>
      </c>
      <c r="BD43" s="126">
        <f t="shared" si="21"/>
        <v>0.75008722603535904</v>
      </c>
      <c r="BE43" s="126">
        <f t="shared" si="21"/>
        <v>-0.40918978001419348</v>
      </c>
      <c r="BF43" s="126">
        <f t="shared" si="21"/>
        <v>3.1925392565198534</v>
      </c>
      <c r="BG43" s="126">
        <f t="shared" si="21"/>
        <v>0.60721421819662158</v>
      </c>
      <c r="BH43" s="125" t="s">
        <v>176</v>
      </c>
    </row>
    <row r="44" spans="1:60" x14ac:dyDescent="0.3">
      <c r="A44" s="125" t="s">
        <v>177</v>
      </c>
      <c r="B44" s="126">
        <f t="shared" si="22"/>
        <v>-0.32814310608155745</v>
      </c>
      <c r="C44" s="126">
        <f t="shared" si="21"/>
        <v>-0.36421329099118105</v>
      </c>
      <c r="D44" s="126">
        <f t="shared" si="21"/>
        <v>1.4884260342373411E-2</v>
      </c>
      <c r="E44" s="126">
        <f t="shared" si="21"/>
        <v>0.16468801704625413</v>
      </c>
      <c r="F44" s="126">
        <f t="shared" si="21"/>
        <v>-6.0144892674081615E-2</v>
      </c>
      <c r="G44" s="126">
        <f t="shared" si="21"/>
        <v>2.270814879731502E-2</v>
      </c>
      <c r="H44" s="126">
        <f t="shared" si="21"/>
        <v>-8.6717977192975984E-2</v>
      </c>
      <c r="I44" s="126">
        <f t="shared" si="21"/>
        <v>-0.28878059716523485</v>
      </c>
      <c r="J44" s="126">
        <f t="shared" si="21"/>
        <v>-0.16864036974618452</v>
      </c>
      <c r="K44" s="126">
        <f t="shared" si="21"/>
        <v>0.2420789776128226</v>
      </c>
      <c r="L44" s="126">
        <f t="shared" si="21"/>
        <v>-0.15967974347051661</v>
      </c>
      <c r="M44" s="126">
        <f t="shared" si="21"/>
        <v>-0.60210273956936833</v>
      </c>
      <c r="N44" s="126">
        <f t="shared" si="21"/>
        <v>-1.8796290012150483</v>
      </c>
      <c r="O44" s="126">
        <f t="shared" si="21"/>
        <v>-2.4650567546683218E-2</v>
      </c>
      <c r="P44" s="126">
        <f t="shared" si="21"/>
        <v>-0.45201321941240064</v>
      </c>
      <c r="Q44" s="126">
        <f t="shared" si="21"/>
        <v>0.12366420338446119</v>
      </c>
      <c r="R44" s="126">
        <f t="shared" si="21"/>
        <v>-0.62211053304105435</v>
      </c>
      <c r="S44" s="126">
        <f t="shared" si="21"/>
        <v>-0.60059202218427676</v>
      </c>
      <c r="T44" s="126">
        <f t="shared" si="21"/>
        <v>-0.54521672195374626</v>
      </c>
      <c r="U44" s="126">
        <f t="shared" si="21"/>
        <v>-1.3507891959453968</v>
      </c>
      <c r="V44" s="126">
        <f t="shared" si="21"/>
        <v>0.28875800247421091</v>
      </c>
      <c r="W44" s="126">
        <f t="shared" si="21"/>
        <v>-0.43655412245162495</v>
      </c>
      <c r="X44" s="126">
        <f t="shared" si="21"/>
        <v>-0.41174005055607193</v>
      </c>
      <c r="Y44" s="126">
        <f t="shared" si="21"/>
        <v>-0.45660949381454075</v>
      </c>
      <c r="Z44" s="126">
        <f t="shared" si="21"/>
        <v>-4.2182631340480559E-2</v>
      </c>
      <c r="AA44" s="126">
        <f t="shared" si="21"/>
        <v>0.3806275941793259</v>
      </c>
      <c r="AB44" s="126">
        <f t="shared" si="21"/>
        <v>1.5735142063972789</v>
      </c>
      <c r="AC44" s="126">
        <f t="shared" si="21"/>
        <v>0.30706555196033986</v>
      </c>
      <c r="AD44" s="126">
        <f t="shared" si="21"/>
        <v>0.86026189988163437</v>
      </c>
      <c r="AE44" s="126">
        <f t="shared" si="21"/>
        <v>-0.57913716851646524</v>
      </c>
      <c r="AF44" s="126">
        <f t="shared" si="21"/>
        <v>0.21078331392190491</v>
      </c>
      <c r="AG44" s="126">
        <f t="shared" si="21"/>
        <v>-0.68549768012567713</v>
      </c>
      <c r="AH44" s="126">
        <f t="shared" si="21"/>
        <v>-0.1206830482158337</v>
      </c>
      <c r="AI44" s="126">
        <f t="shared" si="21"/>
        <v>0.18797412116262746</v>
      </c>
      <c r="AJ44" s="126">
        <f t="shared" si="21"/>
        <v>0.75719079801538958</v>
      </c>
      <c r="AK44" s="126">
        <f t="shared" si="21"/>
        <v>0.45617442120381424</v>
      </c>
      <c r="AL44" s="126">
        <f t="shared" si="21"/>
        <v>-0.52731250292045784</v>
      </c>
      <c r="AM44" s="126">
        <f t="shared" si="21"/>
        <v>0.38572017026375099</v>
      </c>
      <c r="AN44" s="126">
        <f t="shared" si="21"/>
        <v>0.60654960648517042</v>
      </c>
      <c r="AO44" s="126">
        <f t="shared" si="21"/>
        <v>-0.67274807395172365</v>
      </c>
      <c r="AP44" s="126">
        <f t="shared" si="21"/>
        <v>1.1316195237956084</v>
      </c>
      <c r="AQ44" s="126">
        <f t="shared" si="21"/>
        <v>-0.40694096684603409</v>
      </c>
      <c r="AR44" s="126">
        <f t="shared" si="21"/>
        <v>0.45921146436834576</v>
      </c>
      <c r="AS44" s="126">
        <f t="shared" si="21"/>
        <v>-0.1679498293106701</v>
      </c>
      <c r="AT44" s="126">
        <f t="shared" si="21"/>
        <v>1.6454460331433731</v>
      </c>
      <c r="AU44" s="126">
        <f t="shared" si="21"/>
        <v>0.50468894917747631</v>
      </c>
      <c r="AV44" s="126">
        <f t="shared" si="21"/>
        <v>0.81042663116624769</v>
      </c>
      <c r="AW44" s="126">
        <f t="shared" si="21"/>
        <v>-0.43776702526837236</v>
      </c>
      <c r="AX44" s="126">
        <f t="shared" si="21"/>
        <v>2.6597449842024172</v>
      </c>
      <c r="AY44" s="126">
        <f t="shared" si="21"/>
        <v>8.5903647755507448E-2</v>
      </c>
      <c r="AZ44" s="126">
        <f t="shared" si="21"/>
        <v>8.7480783129396417E-2</v>
      </c>
      <c r="BA44" s="126">
        <f t="shared" si="21"/>
        <v>0.3649141885676041</v>
      </c>
      <c r="BB44" s="126">
        <f t="shared" si="21"/>
        <v>0.40903518987391313</v>
      </c>
      <c r="BC44" s="126">
        <f t="shared" si="21"/>
        <v>-0.25033437763836397</v>
      </c>
      <c r="BD44" s="126">
        <f t="shared" si="21"/>
        <v>-0.14856672025428957</v>
      </c>
      <c r="BE44" s="126">
        <f t="shared" si="21"/>
        <v>0.414648625500739</v>
      </c>
      <c r="BF44" s="126">
        <f t="shared" si="21"/>
        <v>1.7524550826487868E-2</v>
      </c>
      <c r="BG44" s="126">
        <f t="shared" si="21"/>
        <v>2.5662085768353871</v>
      </c>
      <c r="BH44" s="125" t="s">
        <v>177</v>
      </c>
    </row>
    <row r="45" spans="1:60" x14ac:dyDescent="0.3">
      <c r="A45" s="125" t="s">
        <v>178</v>
      </c>
      <c r="B45" s="126">
        <f t="shared" si="22"/>
        <v>-0.32814310608155745</v>
      </c>
      <c r="C45" s="126">
        <f t="shared" si="21"/>
        <v>-0.36421329099118105</v>
      </c>
      <c r="D45" s="126">
        <f t="shared" si="21"/>
        <v>-6.0645493252792837E-2</v>
      </c>
      <c r="E45" s="126">
        <f t="shared" si="21"/>
        <v>-0.43603221495622518</v>
      </c>
      <c r="F45" s="126">
        <f t="shared" si="21"/>
        <v>-0.45667945217569522</v>
      </c>
      <c r="G45" s="126">
        <f t="shared" si="21"/>
        <v>1.1780866111980957</v>
      </c>
      <c r="H45" s="126">
        <f t="shared" si="21"/>
        <v>0.92262532545111908</v>
      </c>
      <c r="I45" s="126">
        <f t="shared" si="21"/>
        <v>-0.11612196114685587</v>
      </c>
      <c r="J45" s="126">
        <f t="shared" si="21"/>
        <v>-0.10554318503277049</v>
      </c>
      <c r="K45" s="126">
        <f t="shared" si="21"/>
        <v>-0.11861584768779053</v>
      </c>
      <c r="L45" s="126">
        <f t="shared" si="21"/>
        <v>0.51933798572290946</v>
      </c>
      <c r="M45" s="126">
        <f t="shared" si="21"/>
        <v>0.26484198870757797</v>
      </c>
      <c r="N45" s="126">
        <f t="shared" si="21"/>
        <v>-2.4074376924710434</v>
      </c>
      <c r="O45" s="126">
        <f t="shared" si="21"/>
        <v>1.0451550523532955</v>
      </c>
      <c r="P45" s="126">
        <f t="shared" si="21"/>
        <v>7.2101655068694426E-2</v>
      </c>
      <c r="Q45" s="126">
        <f t="shared" si="21"/>
        <v>1.0754425554720966</v>
      </c>
      <c r="R45" s="126">
        <f t="shared" si="21"/>
        <v>1.8341774694427777</v>
      </c>
      <c r="S45" s="126">
        <f t="shared" si="21"/>
        <v>-1.4062065528136189</v>
      </c>
      <c r="T45" s="126">
        <f t="shared" si="21"/>
        <v>1.01350284141894</v>
      </c>
      <c r="U45" s="126">
        <f t="shared" si="21"/>
        <v>0.94110796279648623</v>
      </c>
      <c r="V45" s="126">
        <f t="shared" si="21"/>
        <v>-1.800070441428113E-2</v>
      </c>
      <c r="W45" s="126">
        <f t="shared" si="21"/>
        <v>-0.1063037690162885</v>
      </c>
      <c r="X45" s="126">
        <f t="shared" si="21"/>
        <v>0.29456487119616886</v>
      </c>
      <c r="Y45" s="126">
        <f t="shared" si="21"/>
        <v>-0.40227015804357324</v>
      </c>
      <c r="Z45" s="126">
        <f t="shared" si="21"/>
        <v>-0.24539527636703429</v>
      </c>
      <c r="AA45" s="126">
        <f t="shared" si="21"/>
        <v>1.5438950356205887</v>
      </c>
      <c r="AB45" s="126">
        <f t="shared" si="21"/>
        <v>0.94152997499713154</v>
      </c>
      <c r="AC45" s="126">
        <f t="shared" si="21"/>
        <v>1.4192758892016522</v>
      </c>
      <c r="AD45" s="126">
        <f t="shared" si="21"/>
        <v>-0.25981564593591394</v>
      </c>
      <c r="AE45" s="126">
        <f t="shared" si="21"/>
        <v>-1.7788095764590122</v>
      </c>
      <c r="AF45" s="126">
        <f t="shared" ref="AF45:BG45" si="23">(AF9-AF$36)/AF$37</f>
        <v>0.24591386624222253</v>
      </c>
      <c r="AG45" s="126">
        <f t="shared" si="23"/>
        <v>0.93592533382919918</v>
      </c>
      <c r="AH45" s="126">
        <f t="shared" si="23"/>
        <v>-0.63868462255191871</v>
      </c>
      <c r="AI45" s="126">
        <f t="shared" si="23"/>
        <v>-1.268825317847734</v>
      </c>
      <c r="AJ45" s="126">
        <f t="shared" si="23"/>
        <v>0.27438795254815074</v>
      </c>
      <c r="AK45" s="126">
        <f t="shared" si="23"/>
        <v>0.40188788953383164</v>
      </c>
      <c r="AL45" s="126">
        <f t="shared" si="23"/>
        <v>0.84117852302883522</v>
      </c>
      <c r="AM45" s="126">
        <f t="shared" si="23"/>
        <v>0.38788695961013231</v>
      </c>
      <c r="AN45" s="126">
        <f t="shared" si="23"/>
        <v>0.54043260198331811</v>
      </c>
      <c r="AO45" s="126">
        <f t="shared" si="23"/>
        <v>-0.2680025287026464</v>
      </c>
      <c r="AP45" s="126">
        <f t="shared" si="23"/>
        <v>0.85454945890690648</v>
      </c>
      <c r="AQ45" s="126">
        <f t="shared" si="23"/>
        <v>-0.44637360741755555</v>
      </c>
      <c r="AR45" s="126">
        <f t="shared" si="23"/>
        <v>-0.85783843765041101</v>
      </c>
      <c r="AS45" s="126">
        <f t="shared" si="23"/>
        <v>1.1171514222322552</v>
      </c>
      <c r="AT45" s="126">
        <f t="shared" si="23"/>
        <v>0.62287491329516254</v>
      </c>
      <c r="AU45" s="126">
        <f t="shared" si="23"/>
        <v>2.5648018503039882</v>
      </c>
      <c r="AV45" s="126">
        <f t="shared" si="23"/>
        <v>2.0330564730029907</v>
      </c>
      <c r="AW45" s="126">
        <f t="shared" si="23"/>
        <v>-0.86987551235627891</v>
      </c>
      <c r="AX45" s="126">
        <f t="shared" si="23"/>
        <v>1.2555545603126443</v>
      </c>
      <c r="AY45" s="126">
        <f t="shared" si="23"/>
        <v>1.1373669935222703</v>
      </c>
      <c r="AZ45" s="126">
        <f t="shared" si="23"/>
        <v>9.4964609085931961E-2</v>
      </c>
      <c r="BA45" s="126">
        <f t="shared" si="23"/>
        <v>0.63041888019237036</v>
      </c>
      <c r="BB45" s="126">
        <f t="shared" si="23"/>
        <v>0.90087839996786123</v>
      </c>
      <c r="BC45" s="126">
        <f t="shared" si="23"/>
        <v>-1.3198942714191837</v>
      </c>
      <c r="BD45" s="126">
        <f t="shared" si="23"/>
        <v>-0.19202528711999015</v>
      </c>
      <c r="BE45" s="126">
        <f t="shared" si="23"/>
        <v>0.48495068035308914</v>
      </c>
      <c r="BF45" s="126">
        <f t="shared" si="23"/>
        <v>-0.55562716582246174</v>
      </c>
      <c r="BG45" s="126">
        <f t="shared" si="23"/>
        <v>-0.44466209042482552</v>
      </c>
      <c r="BH45" s="125" t="s">
        <v>178</v>
      </c>
    </row>
    <row r="46" spans="1:60" x14ac:dyDescent="0.3">
      <c r="A46" s="125" t="s">
        <v>179</v>
      </c>
      <c r="B46" s="126">
        <f t="shared" si="22"/>
        <v>-0.32814310608155745</v>
      </c>
      <c r="C46" s="126">
        <f t="shared" si="22"/>
        <v>3.5704033421679067</v>
      </c>
      <c r="D46" s="126">
        <f t="shared" si="22"/>
        <v>-0.50161431351184116</v>
      </c>
      <c r="E46" s="126">
        <f t="shared" si="22"/>
        <v>-0.92729300480702903</v>
      </c>
      <c r="F46" s="126">
        <f t="shared" si="22"/>
        <v>-0.36059363792868171</v>
      </c>
      <c r="G46" s="126">
        <f t="shared" si="22"/>
        <v>0.39424343223673924</v>
      </c>
      <c r="H46" s="126">
        <f t="shared" si="22"/>
        <v>-0.53436968818856356</v>
      </c>
      <c r="I46" s="126">
        <f t="shared" si="22"/>
        <v>-0.40901802771334111</v>
      </c>
      <c r="J46" s="126">
        <f t="shared" si="22"/>
        <v>-0.44001682720201801</v>
      </c>
      <c r="K46" s="126">
        <f t="shared" si="22"/>
        <v>-0.28912612873898946</v>
      </c>
      <c r="L46" s="126">
        <f t="shared" si="22"/>
        <v>0.52908029469340812</v>
      </c>
      <c r="M46" s="126">
        <f t="shared" si="22"/>
        <v>-1.4520485516055901</v>
      </c>
      <c r="N46" s="126">
        <f t="shared" si="22"/>
        <v>0.47111559009316523</v>
      </c>
      <c r="O46" s="126">
        <f t="shared" si="22"/>
        <v>0.52598467799007076</v>
      </c>
      <c r="P46" s="126">
        <f t="shared" si="22"/>
        <v>1.2889912079296466</v>
      </c>
      <c r="Q46" s="126">
        <f t="shared" si="22"/>
        <v>0.27482900048073317</v>
      </c>
      <c r="R46" s="126">
        <f t="shared" ref="R46:BG51" si="24">(R10-R$36)/R$37</f>
        <v>0.97836671744614867</v>
      </c>
      <c r="S46" s="126">
        <f t="shared" si="24"/>
        <v>-1.5944465493495594</v>
      </c>
      <c r="T46" s="126">
        <f t="shared" si="24"/>
        <v>-3.5603839496027613E-2</v>
      </c>
      <c r="U46" s="126">
        <f t="shared" si="24"/>
        <v>0.79489745639787435</v>
      </c>
      <c r="V46" s="126">
        <f t="shared" si="24"/>
        <v>1.5099178342738155</v>
      </c>
      <c r="W46" s="126">
        <f t="shared" si="24"/>
        <v>-0.11672773999990026</v>
      </c>
      <c r="X46" s="126">
        <f t="shared" si="24"/>
        <v>-1.431009110259003</v>
      </c>
      <c r="Y46" s="126">
        <f t="shared" si="24"/>
        <v>1.7394469837285385</v>
      </c>
      <c r="Z46" s="126">
        <f t="shared" si="24"/>
        <v>-2.0783507280258213</v>
      </c>
      <c r="AA46" s="126">
        <f t="shared" si="24"/>
        <v>0.46159833243565035</v>
      </c>
      <c r="AB46" s="126">
        <f t="shared" si="24"/>
        <v>5.347333120323397E-2</v>
      </c>
      <c r="AC46" s="126">
        <f t="shared" si="24"/>
        <v>0.38019569664467484</v>
      </c>
      <c r="AD46" s="126">
        <f t="shared" si="24"/>
        <v>-0.47114111049504387</v>
      </c>
      <c r="AE46" s="126">
        <f t="shared" si="24"/>
        <v>-1.3106756955287842</v>
      </c>
      <c r="AF46" s="126">
        <f t="shared" si="24"/>
        <v>-0.12881202517449686</v>
      </c>
      <c r="AG46" s="126">
        <f t="shared" si="24"/>
        <v>-0.68372351959160671</v>
      </c>
      <c r="AH46" s="126">
        <f t="shared" si="24"/>
        <v>1.5600086182700541</v>
      </c>
      <c r="AI46" s="126">
        <f t="shared" si="24"/>
        <v>0.18797412116262746</v>
      </c>
      <c r="AJ46" s="126">
        <f t="shared" si="24"/>
        <v>0.96410630321563495</v>
      </c>
      <c r="AK46" s="126">
        <f t="shared" si="24"/>
        <v>0.39834222451094431</v>
      </c>
      <c r="AL46" s="126">
        <f t="shared" si="24"/>
        <v>1.0830165373010272</v>
      </c>
      <c r="AM46" s="126">
        <f t="shared" si="24"/>
        <v>0.8990889916260324</v>
      </c>
      <c r="AN46" s="126">
        <f t="shared" si="24"/>
        <v>-0.25087251564077889</v>
      </c>
      <c r="AO46" s="126">
        <f t="shared" si="24"/>
        <v>1.6264318294783826</v>
      </c>
      <c r="AP46" s="126">
        <f t="shared" si="24"/>
        <v>0.30113767155339144</v>
      </c>
      <c r="AQ46" s="126">
        <f t="shared" si="24"/>
        <v>-2.8654047153191652E-2</v>
      </c>
      <c r="AR46" s="126">
        <f t="shared" si="24"/>
        <v>1.2485643468213181</v>
      </c>
      <c r="AS46" s="126">
        <f t="shared" si="24"/>
        <v>0.86065841596074755</v>
      </c>
      <c r="AT46" s="126">
        <f t="shared" si="24"/>
        <v>1.182744168958662</v>
      </c>
      <c r="AU46" s="126">
        <f t="shared" si="24"/>
        <v>0.15250842264316708</v>
      </c>
      <c r="AV46" s="126">
        <f t="shared" si="24"/>
        <v>-0.27731113058657592</v>
      </c>
      <c r="AW46" s="126">
        <f t="shared" si="24"/>
        <v>1.2382511166107764</v>
      </c>
      <c r="AX46" s="126">
        <f t="shared" si="24"/>
        <v>0.5672344810630372</v>
      </c>
      <c r="AY46" s="126">
        <f t="shared" si="24"/>
        <v>1.1599810714512087</v>
      </c>
      <c r="AZ46" s="126">
        <f t="shared" si="24"/>
        <v>-3.4761069810892525E-2</v>
      </c>
      <c r="BA46" s="126">
        <f t="shared" si="24"/>
        <v>0.75678567234763972</v>
      </c>
      <c r="BB46" s="126">
        <f t="shared" si="24"/>
        <v>0.73582197789624548</v>
      </c>
      <c r="BC46" s="126">
        <f t="shared" si="24"/>
        <v>1.5045123941936396</v>
      </c>
      <c r="BD46" s="126">
        <f t="shared" si="24"/>
        <v>-1.4973723002327404</v>
      </c>
      <c r="BE46" s="126">
        <f t="shared" si="24"/>
        <v>-0.63208971804783076</v>
      </c>
      <c r="BF46" s="126">
        <f t="shared" si="24"/>
        <v>-0.52105926282584802</v>
      </c>
      <c r="BG46" s="126">
        <f t="shared" si="24"/>
        <v>-0.61360851594976806</v>
      </c>
      <c r="BH46" s="125" t="s">
        <v>179</v>
      </c>
    </row>
    <row r="47" spans="1:60" x14ac:dyDescent="0.3">
      <c r="A47" s="125" t="s">
        <v>180</v>
      </c>
      <c r="B47" s="126">
        <f t="shared" si="22"/>
        <v>-0.32814310608155745</v>
      </c>
      <c r="C47" s="126">
        <f t="shared" si="22"/>
        <v>-0.36421329099118105</v>
      </c>
      <c r="D47" s="126">
        <f t="shared" si="22"/>
        <v>-0.50161431351184116</v>
      </c>
      <c r="E47" s="126">
        <f t="shared" si="22"/>
        <v>1.1440821333885063</v>
      </c>
      <c r="F47" s="126">
        <f t="shared" si="22"/>
        <v>3.2648249749336302</v>
      </c>
      <c r="G47" s="126">
        <f t="shared" si="22"/>
        <v>0.3114425616094208</v>
      </c>
      <c r="H47" s="126">
        <f t="shared" si="22"/>
        <v>-1.6293849107888063</v>
      </c>
      <c r="I47" s="126">
        <f t="shared" si="22"/>
        <v>-1.1932371341796053</v>
      </c>
      <c r="J47" s="126">
        <f t="shared" si="22"/>
        <v>-0.10938067962454759</v>
      </c>
      <c r="K47" s="126">
        <f t="shared" si="22"/>
        <v>-0.57768198897947998</v>
      </c>
      <c r="L47" s="126">
        <f t="shared" si="22"/>
        <v>1.2844522789552297</v>
      </c>
      <c r="M47" s="126">
        <f t="shared" si="22"/>
        <v>1.9987314452614731</v>
      </c>
      <c r="N47" s="126">
        <f t="shared" si="22"/>
        <v>-1.5780240347830505</v>
      </c>
      <c r="O47" s="126">
        <f t="shared" si="22"/>
        <v>2.5161377797157671</v>
      </c>
      <c r="P47" s="126">
        <f t="shared" si="22"/>
        <v>-0.26703149900730822</v>
      </c>
      <c r="Q47" s="126">
        <f t="shared" si="22"/>
        <v>1.4942250303906557</v>
      </c>
      <c r="R47" s="126">
        <f t="shared" si="24"/>
        <v>0.7949786991611566</v>
      </c>
      <c r="S47" s="126">
        <f t="shared" si="24"/>
        <v>-1.1600465573435419</v>
      </c>
      <c r="T47" s="126">
        <f t="shared" si="24"/>
        <v>-0.90010376540020653</v>
      </c>
      <c r="U47" s="126">
        <f t="shared" si="24"/>
        <v>-0.83430532918666211</v>
      </c>
      <c r="V47" s="126">
        <f t="shared" si="24"/>
        <v>-1.0381517529039175</v>
      </c>
      <c r="W47" s="126">
        <f t="shared" si="24"/>
        <v>-1.25815256270539</v>
      </c>
      <c r="X47" s="126">
        <f t="shared" si="24"/>
        <v>-0.2137106332423597</v>
      </c>
      <c r="Y47" s="126">
        <f t="shared" si="24"/>
        <v>0.24294738362434931</v>
      </c>
      <c r="Z47" s="126">
        <f t="shared" si="24"/>
        <v>-0.73586161672936079</v>
      </c>
      <c r="AA47" s="126">
        <f t="shared" si="24"/>
        <v>-3.8142380991834618E-2</v>
      </c>
      <c r="AB47" s="126">
        <f t="shared" si="24"/>
        <v>0.6244224277115149</v>
      </c>
      <c r="AC47" s="126">
        <f t="shared" si="24"/>
        <v>-0.54149563780933307</v>
      </c>
      <c r="AD47" s="126">
        <f t="shared" si="24"/>
        <v>-0.3257140643421822</v>
      </c>
      <c r="AE47" s="126">
        <f t="shared" si="24"/>
        <v>1.1713118363441328</v>
      </c>
      <c r="AF47" s="126">
        <f t="shared" si="24"/>
        <v>-0.62063975765894075</v>
      </c>
      <c r="AG47" s="126">
        <f t="shared" si="24"/>
        <v>-2.6277420762721495</v>
      </c>
      <c r="AH47" s="126">
        <f t="shared" si="24"/>
        <v>-1.1624762969499245</v>
      </c>
      <c r="AI47" s="126">
        <f t="shared" si="24"/>
        <v>4.6993530290657122E-2</v>
      </c>
      <c r="AJ47" s="126">
        <f t="shared" si="24"/>
        <v>-0.96710507865332085</v>
      </c>
      <c r="AK47" s="126">
        <f t="shared" si="24"/>
        <v>0.41123668445013484</v>
      </c>
      <c r="AL47" s="126">
        <f t="shared" si="24"/>
        <v>0.15008675460867815</v>
      </c>
      <c r="AM47" s="126">
        <f t="shared" si="24"/>
        <v>-0.65246315435220992</v>
      </c>
      <c r="AN47" s="126">
        <f t="shared" si="24"/>
        <v>0.76874000922526942</v>
      </c>
      <c r="AO47" s="126">
        <f t="shared" si="24"/>
        <v>-6.1983626366144712E-2</v>
      </c>
      <c r="AP47" s="126">
        <f t="shared" si="24"/>
        <v>0.64420608216313058</v>
      </c>
      <c r="AQ47" s="126">
        <f t="shared" si="24"/>
        <v>0.64966605732682814</v>
      </c>
      <c r="AR47" s="126">
        <f t="shared" si="24"/>
        <v>-0.58448845798614091</v>
      </c>
      <c r="AS47" s="126">
        <f t="shared" si="24"/>
        <v>-0.75252624993236727</v>
      </c>
      <c r="AT47" s="126">
        <f t="shared" si="24"/>
        <v>0.62287491329516254</v>
      </c>
      <c r="AU47" s="126">
        <f t="shared" si="24"/>
        <v>-0.81022830626487141</v>
      </c>
      <c r="AV47" s="126">
        <f t="shared" si="24"/>
        <v>-1.2751382210675051</v>
      </c>
      <c r="AW47" s="126">
        <f t="shared" si="24"/>
        <v>-0.3041748682179638</v>
      </c>
      <c r="AX47" s="126">
        <f t="shared" si="24"/>
        <v>-0.58078608598166892</v>
      </c>
      <c r="AY47" s="126">
        <f t="shared" si="24"/>
        <v>-0.66414300709117435</v>
      </c>
      <c r="AZ47" s="126">
        <f t="shared" si="24"/>
        <v>-1.0701133793680651</v>
      </c>
      <c r="BA47" s="126">
        <f t="shared" si="24"/>
        <v>-0.65511789534235054</v>
      </c>
      <c r="BB47" s="126">
        <f t="shared" si="24"/>
        <v>0.21990840580665888</v>
      </c>
      <c r="BC47" s="126">
        <f t="shared" si="24"/>
        <v>-1.9475401971109223</v>
      </c>
      <c r="BD47" s="126">
        <f t="shared" si="24"/>
        <v>0.62856107253828741</v>
      </c>
      <c r="BE47" s="126">
        <f t="shared" si="24"/>
        <v>0.66864482563911676</v>
      </c>
      <c r="BF47" s="126">
        <f t="shared" si="24"/>
        <v>0.44787968787301369</v>
      </c>
      <c r="BG47" s="126">
        <f t="shared" si="24"/>
        <v>-0.41354215434927749</v>
      </c>
      <c r="BH47" s="125" t="s">
        <v>180</v>
      </c>
    </row>
    <row r="48" spans="1:60" x14ac:dyDescent="0.3">
      <c r="A48" s="125" t="s">
        <v>181</v>
      </c>
      <c r="B48" s="126">
        <f t="shared" si="22"/>
        <v>3.1203499220710396</v>
      </c>
      <c r="C48" s="126">
        <f t="shared" si="22"/>
        <v>-8.0177884751643475E-2</v>
      </c>
      <c r="D48" s="126">
        <f t="shared" si="22"/>
        <v>7.0721623945283529E-2</v>
      </c>
      <c r="E48" s="126">
        <f t="shared" si="22"/>
        <v>0.98986383638069431</v>
      </c>
      <c r="F48" s="126">
        <f t="shared" si="22"/>
        <v>-1.2329609460794844</v>
      </c>
      <c r="G48" s="126">
        <f t="shared" si="22"/>
        <v>0.21635513434856257</v>
      </c>
      <c r="H48" s="126">
        <f t="shared" si="22"/>
        <v>2.0056400696844841</v>
      </c>
      <c r="I48" s="126">
        <f t="shared" si="22"/>
        <v>0.74248122356705926</v>
      </c>
      <c r="J48" s="126">
        <f t="shared" si="22"/>
        <v>2.2770468714985208</v>
      </c>
      <c r="K48" s="126">
        <f t="shared" si="22"/>
        <v>1.029049505541433</v>
      </c>
      <c r="L48" s="126">
        <f t="shared" si="22"/>
        <v>-0.19912299694646102</v>
      </c>
      <c r="M48" s="126">
        <f t="shared" si="22"/>
        <v>-0.60210273956936833</v>
      </c>
      <c r="N48" s="126">
        <f t="shared" si="22"/>
        <v>0.87072104981959142</v>
      </c>
      <c r="O48" s="126">
        <f t="shared" si="22"/>
        <v>-0.84610845425559544</v>
      </c>
      <c r="P48" s="126">
        <f t="shared" si="22"/>
        <v>-1.2117595710761728</v>
      </c>
      <c r="Q48" s="126">
        <f t="shared" si="22"/>
        <v>-1.4671653279620138</v>
      </c>
      <c r="R48" s="126">
        <f t="shared" si="24"/>
        <v>0.17145943699218399</v>
      </c>
      <c r="S48" s="126">
        <f t="shared" si="24"/>
        <v>-1.0897151300663772</v>
      </c>
      <c r="T48" s="126">
        <f t="shared" si="24"/>
        <v>-0.37522881038695488</v>
      </c>
      <c r="U48" s="126">
        <f t="shared" si="24"/>
        <v>0.89038186873982494</v>
      </c>
      <c r="V48" s="126">
        <f t="shared" si="24"/>
        <v>-2.9211155496584779E-2</v>
      </c>
      <c r="W48" s="126">
        <f t="shared" si="24"/>
        <v>-0.84044915400494669</v>
      </c>
      <c r="X48" s="126">
        <f t="shared" si="24"/>
        <v>-5.8116091067299563E-2</v>
      </c>
      <c r="Y48" s="126">
        <f t="shared" si="24"/>
        <v>0.8345402946528514</v>
      </c>
      <c r="Z48" s="126">
        <f t="shared" si="24"/>
        <v>-1.2585258801560022</v>
      </c>
      <c r="AA48" s="126">
        <f t="shared" si="24"/>
        <v>1.261675891347632</v>
      </c>
      <c r="AB48" s="126">
        <f t="shared" si="24"/>
        <v>1.3046833160388449</v>
      </c>
      <c r="AC48" s="126">
        <f t="shared" si="24"/>
        <v>2.105165792507409</v>
      </c>
      <c r="AD48" s="126">
        <f t="shared" si="24"/>
        <v>1.9933884104822273</v>
      </c>
      <c r="AE48" s="126">
        <f t="shared" si="24"/>
        <v>-1.723281125200639</v>
      </c>
      <c r="AF48" s="126">
        <f t="shared" si="24"/>
        <v>0.85484343979439126</v>
      </c>
      <c r="AG48" s="126">
        <f t="shared" si="24"/>
        <v>0.68469545111976782</v>
      </c>
      <c r="AH48" s="126">
        <f t="shared" si="24"/>
        <v>1.0458314972762237</v>
      </c>
      <c r="AI48" s="126">
        <f t="shared" si="24"/>
        <v>3.4305277112179478</v>
      </c>
      <c r="AJ48" s="126">
        <f t="shared" si="24"/>
        <v>1.3434513960827505</v>
      </c>
      <c r="AK48" s="126">
        <f t="shared" si="24"/>
        <v>0.39458216469845925</v>
      </c>
      <c r="AL48" s="126">
        <f t="shared" si="24"/>
        <v>-0.84505810292447314</v>
      </c>
      <c r="AM48" s="126">
        <f t="shared" si="24"/>
        <v>0.95766800490473625</v>
      </c>
      <c r="AN48" s="126">
        <f t="shared" si="24"/>
        <v>1.3388533430493099</v>
      </c>
      <c r="AO48" s="126">
        <f t="shared" si="24"/>
        <v>2.4037671969307768</v>
      </c>
      <c r="AP48" s="126">
        <f t="shared" si="24"/>
        <v>1.1022700310381432</v>
      </c>
      <c r="AQ48" s="126">
        <f t="shared" si="24"/>
        <v>0.8547235686855762</v>
      </c>
      <c r="AR48" s="126">
        <f t="shared" si="24"/>
        <v>1.2899114025688556</v>
      </c>
      <c r="AS48" s="126">
        <f t="shared" si="24"/>
        <v>2.8077396672481978</v>
      </c>
      <c r="AT48" s="126">
        <f t="shared" si="24"/>
        <v>1.2409124033133119</v>
      </c>
      <c r="AU48" s="126">
        <f t="shared" si="24"/>
        <v>0.64590839574613834</v>
      </c>
      <c r="AV48" s="126">
        <f t="shared" si="24"/>
        <v>0.86147195190460313</v>
      </c>
      <c r="AW48" s="126">
        <f t="shared" si="24"/>
        <v>-0.70126891982120476</v>
      </c>
      <c r="AX48" s="126">
        <f t="shared" si="24"/>
        <v>1.7097847863230109</v>
      </c>
      <c r="AY48" s="126">
        <f t="shared" si="24"/>
        <v>0.30697048381982939</v>
      </c>
      <c r="AZ48" s="126">
        <f t="shared" si="24"/>
        <v>1.3384518656350193</v>
      </c>
      <c r="BA48" s="126">
        <f t="shared" si="24"/>
        <v>2.1863860063165608</v>
      </c>
      <c r="BB48" s="126">
        <f t="shared" si="24"/>
        <v>0.86561517407393163</v>
      </c>
      <c r="BC48" s="126">
        <f t="shared" si="24"/>
        <v>-1.9539447473730829</v>
      </c>
      <c r="BD48" s="126">
        <f t="shared" si="24"/>
        <v>-1.280890288256076</v>
      </c>
      <c r="BE48" s="126">
        <f t="shared" si="24"/>
        <v>2.3393530379602119</v>
      </c>
      <c r="BF48" s="126">
        <f t="shared" si="24"/>
        <v>1.7768143343558005</v>
      </c>
      <c r="BG48" s="126">
        <f t="shared" si="24"/>
        <v>1.5775046149839065</v>
      </c>
      <c r="BH48" s="125" t="s">
        <v>181</v>
      </c>
    </row>
    <row r="49" spans="1:60" x14ac:dyDescent="0.3">
      <c r="A49" s="125" t="s">
        <v>182</v>
      </c>
      <c r="B49" s="126">
        <f t="shared" si="22"/>
        <v>-0.32814310608155745</v>
      </c>
      <c r="C49" s="126">
        <f t="shared" si="22"/>
        <v>-0.36421329099118105</v>
      </c>
      <c r="D49" s="126">
        <f t="shared" si="22"/>
        <v>-0.50161431351184116</v>
      </c>
      <c r="E49" s="126">
        <f t="shared" si="22"/>
        <v>1.8575948601374397</v>
      </c>
      <c r="F49" s="126">
        <f t="shared" si="22"/>
        <v>-1.2329609460794844</v>
      </c>
      <c r="G49" s="126">
        <f t="shared" si="22"/>
        <v>-0.56518131246405556</v>
      </c>
      <c r="H49" s="126">
        <f t="shared" si="22"/>
        <v>2.8870109393721913E-3</v>
      </c>
      <c r="I49" s="126">
        <f t="shared" si="22"/>
        <v>-0.24751748930465903</v>
      </c>
      <c r="J49" s="126">
        <f t="shared" si="22"/>
        <v>-0.43464655595442209</v>
      </c>
      <c r="K49" s="126">
        <f t="shared" si="22"/>
        <v>-0.15140628635148265</v>
      </c>
      <c r="L49" s="126">
        <f t="shared" si="22"/>
        <v>-1.1205258805646496</v>
      </c>
      <c r="M49" s="126">
        <f t="shared" si="22"/>
        <v>-0.69842993160013978</v>
      </c>
      <c r="N49" s="126">
        <f t="shared" si="22"/>
        <v>-0.74861037709505895</v>
      </c>
      <c r="O49" s="126">
        <f t="shared" si="22"/>
        <v>-0.67099146290292055</v>
      </c>
      <c r="P49" s="126">
        <f t="shared" si="22"/>
        <v>-1.3692142497543165</v>
      </c>
      <c r="Q49" s="126">
        <f t="shared" si="22"/>
        <v>-1.4372522940392594</v>
      </c>
      <c r="R49" s="126">
        <f t="shared" si="24"/>
        <v>-0.86773933328943742</v>
      </c>
      <c r="S49" s="126">
        <f t="shared" si="24"/>
        <v>-0.17540657546323468</v>
      </c>
      <c r="T49" s="126">
        <f t="shared" si="24"/>
        <v>-1.1297365582185033</v>
      </c>
      <c r="U49" s="126">
        <f t="shared" si="24"/>
        <v>-1.6628315321121323</v>
      </c>
      <c r="V49" s="126">
        <f t="shared" si="24"/>
        <v>-0.80273228017553977</v>
      </c>
      <c r="W49" s="126">
        <f t="shared" si="24"/>
        <v>-1.435360069426791</v>
      </c>
      <c r="X49" s="126">
        <f t="shared" si="24"/>
        <v>-0.14109984689399876</v>
      </c>
      <c r="Y49" s="126">
        <f t="shared" si="24"/>
        <v>0.48440456124329606</v>
      </c>
      <c r="Z49" s="126">
        <f t="shared" si="24"/>
        <v>-1.3367044624234239</v>
      </c>
      <c r="AA49" s="126">
        <f t="shared" si="24"/>
        <v>1.4507087523629678</v>
      </c>
      <c r="AB49" s="126">
        <f t="shared" si="24"/>
        <v>2.6932588462982272</v>
      </c>
      <c r="AC49" s="126">
        <f t="shared" si="24"/>
        <v>1.5439331560451777</v>
      </c>
      <c r="AD49" s="126">
        <f t="shared" si="24"/>
        <v>-1.25886974676455</v>
      </c>
      <c r="AE49" s="126">
        <f t="shared" si="24"/>
        <v>-0.20833422626677417</v>
      </c>
      <c r="AF49" s="126">
        <f t="shared" si="24"/>
        <v>7.0261104640635244E-2</v>
      </c>
      <c r="AG49" s="126">
        <f t="shared" si="24"/>
        <v>1.1033083202024743</v>
      </c>
      <c r="AH49" s="126">
        <f t="shared" si="24"/>
        <v>-0.31079852751828663</v>
      </c>
      <c r="AI49" s="126">
        <f t="shared" si="24"/>
        <v>-0.2819611817439408</v>
      </c>
      <c r="AJ49" s="126">
        <f t="shared" si="24"/>
        <v>1.3779373136161248</v>
      </c>
      <c r="AK49" s="126">
        <f t="shared" si="24"/>
        <v>0.43957852335437569</v>
      </c>
      <c r="AL49" s="126">
        <f t="shared" si="24"/>
        <v>-0.49271923777625382</v>
      </c>
      <c r="AM49" s="126">
        <f t="shared" si="24"/>
        <v>0.85251161517065377</v>
      </c>
      <c r="AN49" s="126">
        <f t="shared" si="24"/>
        <v>0.3911627853013297</v>
      </c>
      <c r="AO49" s="126">
        <f t="shared" si="24"/>
        <v>2.4310324909920049</v>
      </c>
      <c r="AP49" s="126">
        <f t="shared" si="24"/>
        <v>1.1629099620811756</v>
      </c>
      <c r="AQ49" s="126">
        <f t="shared" si="24"/>
        <v>-0.29186444246495763</v>
      </c>
      <c r="AR49" s="126">
        <f t="shared" si="24"/>
        <v>0.50891146067093973</v>
      </c>
      <c r="AS49" s="126">
        <f t="shared" si="24"/>
        <v>-0.4769551445668978</v>
      </c>
      <c r="AT49" s="126">
        <f t="shared" si="24"/>
        <v>-0.24237757273024546</v>
      </c>
      <c r="AU49" s="126">
        <f t="shared" si="24"/>
        <v>-0.50537691741069657</v>
      </c>
      <c r="AV49" s="126">
        <f t="shared" si="24"/>
        <v>-0.39827308763941788</v>
      </c>
      <c r="AW49" s="126">
        <f t="shared" si="24"/>
        <v>1.5076677125341722</v>
      </c>
      <c r="AX49" s="126">
        <f t="shared" si="24"/>
        <v>-0.77203298440018675</v>
      </c>
      <c r="AY49" s="126">
        <f t="shared" si="24"/>
        <v>3.1872782612304476</v>
      </c>
      <c r="AZ49" s="126">
        <f t="shared" si="24"/>
        <v>-0.22685496075090417</v>
      </c>
      <c r="BA49" s="126">
        <f t="shared" si="24"/>
        <v>0.32032758850860976</v>
      </c>
      <c r="BB49" s="126">
        <f t="shared" si="24"/>
        <v>-0.4995829845802619</v>
      </c>
      <c r="BC49" s="126">
        <f t="shared" si="24"/>
        <v>-0.98685765778683265</v>
      </c>
      <c r="BD49" s="126">
        <f t="shared" si="24"/>
        <v>0.23877768201212937</v>
      </c>
      <c r="BE49" s="126">
        <f t="shared" si="24"/>
        <v>2.4638855726278877</v>
      </c>
      <c r="BF49" s="126">
        <f t="shared" si="24"/>
        <v>-0.55562716582246174</v>
      </c>
      <c r="BG49" s="126">
        <f t="shared" si="24"/>
        <v>-0.5659549435597141</v>
      </c>
      <c r="BH49" s="125" t="s">
        <v>182</v>
      </c>
    </row>
    <row r="50" spans="1:60" x14ac:dyDescent="0.3">
      <c r="A50" s="125" t="s">
        <v>183</v>
      </c>
      <c r="B50" s="126">
        <f t="shared" si="22"/>
        <v>-0.32814310608155745</v>
      </c>
      <c r="C50" s="126">
        <f t="shared" si="22"/>
        <v>-0.36421329099118105</v>
      </c>
      <c r="D50" s="126">
        <f t="shared" si="22"/>
        <v>4.5176826309674034</v>
      </c>
      <c r="E50" s="126">
        <f t="shared" si="22"/>
        <v>-2.0019058738528668E-2</v>
      </c>
      <c r="F50" s="126">
        <f t="shared" si="22"/>
        <v>-0.18014457341709261</v>
      </c>
      <c r="G50" s="126">
        <f t="shared" si="22"/>
        <v>0.75466785537590997</v>
      </c>
      <c r="H50" s="126">
        <f t="shared" si="22"/>
        <v>-1.3990229490932353</v>
      </c>
      <c r="I50" s="126">
        <f t="shared" si="22"/>
        <v>-0.31009858597469775</v>
      </c>
      <c r="J50" s="126">
        <f t="shared" si="22"/>
        <v>-0.13209135262301</v>
      </c>
      <c r="K50" s="126">
        <f t="shared" si="22"/>
        <v>-1.3686443963975801E-2</v>
      </c>
      <c r="L50" s="126">
        <f t="shared" si="22"/>
        <v>-0.44463604378396621</v>
      </c>
      <c r="M50" s="126">
        <f t="shared" si="22"/>
        <v>0.28089652071270654</v>
      </c>
      <c r="N50" s="126">
        <f t="shared" si="22"/>
        <v>9.6162792772339828E-2</v>
      </c>
      <c r="O50" s="126">
        <f t="shared" si="22"/>
        <v>0.92257315840642351</v>
      </c>
      <c r="P50" s="126">
        <f t="shared" si="22"/>
        <v>0.38297371297169691</v>
      </c>
      <c r="Q50" s="126">
        <f t="shared" si="22"/>
        <v>-0.32049902758976773</v>
      </c>
      <c r="R50" s="126">
        <f t="shared" si="24"/>
        <v>-0.24422007112046479</v>
      </c>
      <c r="S50" s="126">
        <f t="shared" si="24"/>
        <v>1.5750645034350887</v>
      </c>
      <c r="T50" s="126">
        <f t="shared" si="24"/>
        <v>0.32460446296404771</v>
      </c>
      <c r="U50" s="126">
        <f t="shared" si="24"/>
        <v>0.29012308906933193</v>
      </c>
      <c r="V50" s="126">
        <f t="shared" si="24"/>
        <v>0.28281306629420117</v>
      </c>
      <c r="W50" s="126">
        <f t="shared" si="24"/>
        <v>0.61729355009609588</v>
      </c>
      <c r="X50" s="126">
        <f t="shared" si="24"/>
        <v>1.3595230709721333</v>
      </c>
      <c r="Y50" s="126">
        <f t="shared" si="24"/>
        <v>1.335205403013723</v>
      </c>
      <c r="Z50" s="126">
        <f t="shared" si="24"/>
        <v>-0.10158938725050597</v>
      </c>
      <c r="AA50" s="126">
        <f t="shared" si="24"/>
        <v>-0.73661034336179143</v>
      </c>
      <c r="AB50" s="126">
        <f t="shared" si="24"/>
        <v>-0.52548076259675802</v>
      </c>
      <c r="AC50" s="126">
        <f t="shared" si="24"/>
        <v>-0.76621171726753712</v>
      </c>
      <c r="AD50" s="126">
        <f t="shared" si="24"/>
        <v>0.73396642718219129</v>
      </c>
      <c r="AE50" s="126">
        <f t="shared" si="24"/>
        <v>0.93921292204865536</v>
      </c>
      <c r="AF50" s="126">
        <f t="shared" si="24"/>
        <v>1.1124674901433858</v>
      </c>
      <c r="AG50" s="126">
        <f t="shared" si="24"/>
        <v>0.11779587333819523</v>
      </c>
      <c r="AH50" s="126">
        <f t="shared" si="24"/>
        <v>-0.14601344693530349</v>
      </c>
      <c r="AI50" s="126">
        <f t="shared" si="24"/>
        <v>-4.6993530290656602E-2</v>
      </c>
      <c r="AJ50" s="126">
        <f t="shared" si="24"/>
        <v>-1.32920721275375</v>
      </c>
      <c r="AK50" s="126">
        <f t="shared" si="24"/>
        <v>0.40593002049982951</v>
      </c>
      <c r="AL50" s="126">
        <f t="shared" si="24"/>
        <v>1.4142941092043702</v>
      </c>
      <c r="AM50" s="126">
        <f t="shared" si="24"/>
        <v>0.22013857297642905</v>
      </c>
      <c r="AN50" s="126">
        <f t="shared" si="24"/>
        <v>-1.7746676923334661</v>
      </c>
      <c r="AO50" s="126">
        <f t="shared" si="24"/>
        <v>-0.7686613777099629</v>
      </c>
      <c r="AP50" s="126">
        <f t="shared" si="24"/>
        <v>-1.0343805518625904</v>
      </c>
      <c r="AQ50" s="126">
        <f t="shared" si="24"/>
        <v>-0.46873026997073852</v>
      </c>
      <c r="AR50" s="126">
        <f t="shared" si="24"/>
        <v>0.87337810022330054</v>
      </c>
      <c r="AS50" s="126">
        <f t="shared" si="24"/>
        <v>-0.46924596784833611</v>
      </c>
      <c r="AT50" s="126">
        <f t="shared" si="24"/>
        <v>1.2958490690927027</v>
      </c>
      <c r="AU50" s="126">
        <f t="shared" si="24"/>
        <v>-0.15679159828377745</v>
      </c>
      <c r="AV50" s="126">
        <f t="shared" si="24"/>
        <v>-0.16283855001202482</v>
      </c>
      <c r="AW50" s="126">
        <f t="shared" si="24"/>
        <v>-4.5020375095699595E-2</v>
      </c>
      <c r="AX50" s="126">
        <f t="shared" si="24"/>
        <v>-0.94240667239342613</v>
      </c>
      <c r="AY50" s="126">
        <f t="shared" si="24"/>
        <v>-1.0666584496371188</v>
      </c>
      <c r="AZ50" s="126">
        <f t="shared" si="24"/>
        <v>-0.7788745041074594</v>
      </c>
      <c r="BA50" s="126">
        <f t="shared" si="24"/>
        <v>-0.93125985979632298</v>
      </c>
      <c r="BB50" s="126">
        <f t="shared" si="24"/>
        <v>-0.36864475296203636</v>
      </c>
      <c r="BC50" s="126">
        <f t="shared" si="24"/>
        <v>0.55023440513171074</v>
      </c>
      <c r="BD50" s="126">
        <f t="shared" si="24"/>
        <v>0.3264042141980108</v>
      </c>
      <c r="BE50" s="126">
        <f t="shared" si="24"/>
        <v>-0.59314119332635562</v>
      </c>
      <c r="BF50" s="126">
        <f t="shared" si="24"/>
        <v>-0.55562716582246174</v>
      </c>
      <c r="BG50" s="126">
        <f t="shared" si="24"/>
        <v>-0.63225426344918489</v>
      </c>
      <c r="BH50" s="125" t="s">
        <v>183</v>
      </c>
    </row>
    <row r="51" spans="1:60" x14ac:dyDescent="0.3">
      <c r="A51" s="125" t="s">
        <v>184</v>
      </c>
      <c r="B51" s="126">
        <f t="shared" si="22"/>
        <v>-0.32814310608155745</v>
      </c>
      <c r="C51" s="126">
        <f t="shared" si="22"/>
        <v>-0.36421329099118105</v>
      </c>
      <c r="D51" s="126">
        <f t="shared" si="22"/>
        <v>-0.34721554820274109</v>
      </c>
      <c r="E51" s="126">
        <f t="shared" si="22"/>
        <v>-0.97329880055510454</v>
      </c>
      <c r="F51" s="126">
        <f t="shared" si="22"/>
        <v>-1.2329609460794844</v>
      </c>
      <c r="G51" s="126">
        <f t="shared" si="22"/>
        <v>3.1792833167659018E-2</v>
      </c>
      <c r="H51" s="126">
        <f t="shared" si="22"/>
        <v>0.4659181686255281</v>
      </c>
      <c r="I51" s="126">
        <f t="shared" si="22"/>
        <v>-0.37388010732620247</v>
      </c>
      <c r="J51" s="126">
        <f t="shared" si="22"/>
        <v>-1.0948481039444473</v>
      </c>
      <c r="K51" s="126">
        <f t="shared" si="22"/>
        <v>-0.34814891833363526</v>
      </c>
      <c r="L51" s="126">
        <f t="shared" si="22"/>
        <v>0.44104789893446678</v>
      </c>
      <c r="M51" s="126">
        <f t="shared" si="22"/>
        <v>1.505054586103767</v>
      </c>
      <c r="N51" s="126">
        <f t="shared" si="22"/>
        <v>-0.23022684104006391</v>
      </c>
      <c r="O51" s="126">
        <f t="shared" si="22"/>
        <v>3.2089538048787076E-3</v>
      </c>
      <c r="P51" s="126">
        <f t="shared" si="22"/>
        <v>1.7783653365135843</v>
      </c>
      <c r="Q51" s="126">
        <f t="shared" si="22"/>
        <v>2.8486368175697805E-2</v>
      </c>
      <c r="R51" s="126">
        <f t="shared" si="24"/>
        <v>1.5579621449940651E-2</v>
      </c>
      <c r="S51" s="126">
        <f t="shared" si="24"/>
        <v>2.0708033832012167</v>
      </c>
      <c r="T51" s="126">
        <f t="shared" si="24"/>
        <v>1.4727684270555355</v>
      </c>
      <c r="U51" s="126">
        <f t="shared" si="24"/>
        <v>0.29012308906933193</v>
      </c>
      <c r="V51" s="126">
        <f t="shared" si="24"/>
        <v>1.5906990258962979</v>
      </c>
      <c r="W51" s="126">
        <f t="shared" si="24"/>
        <v>0.41424328197782484</v>
      </c>
      <c r="X51" s="126">
        <f t="shared" si="24"/>
        <v>1.5107955425312196</v>
      </c>
      <c r="Y51" s="126">
        <f t="shared" si="24"/>
        <v>0.60399069401360306</v>
      </c>
      <c r="Z51" s="126">
        <f t="shared" si="24"/>
        <v>0.90868585671251101</v>
      </c>
      <c r="AA51" s="126">
        <f t="shared" si="24"/>
        <v>-0.76209071655502969</v>
      </c>
      <c r="AB51" s="126">
        <f t="shared" ref="AB51:BG51" si="25">(AB15-AB$36)/AB$37</f>
        <v>-0.97391209557455172</v>
      </c>
      <c r="AC51" s="126">
        <f t="shared" si="25"/>
        <v>-0.86662747594097866</v>
      </c>
      <c r="AD51" s="126">
        <f t="shared" si="25"/>
        <v>6.8506278275259097E-2</v>
      </c>
      <c r="AE51" s="126">
        <f t="shared" si="25"/>
        <v>-0.20656914994327372</v>
      </c>
      <c r="AF51" s="126">
        <f t="shared" si="25"/>
        <v>-1.5574544862007389</v>
      </c>
      <c r="AG51" s="126">
        <f t="shared" si="25"/>
        <v>0.73939387512775256</v>
      </c>
      <c r="AH51" s="126">
        <f t="shared" si="25"/>
        <v>-1.1895210701010108</v>
      </c>
      <c r="AI51" s="126">
        <f t="shared" si="25"/>
        <v>0.89287707552247986</v>
      </c>
      <c r="AJ51" s="126">
        <f t="shared" si="25"/>
        <v>-0.38084448058595932</v>
      </c>
      <c r="AK51" s="126">
        <f t="shared" si="25"/>
        <v>-2.0056301938193055</v>
      </c>
      <c r="AL51" s="126">
        <f t="shared" si="25"/>
        <v>-0.34182948326708829</v>
      </c>
      <c r="AM51" s="126">
        <f t="shared" si="25"/>
        <v>-0.12921673767042277</v>
      </c>
      <c r="AN51" s="126">
        <f t="shared" si="25"/>
        <v>-0.25423165574690215</v>
      </c>
      <c r="AO51" s="126">
        <f t="shared" si="25"/>
        <v>-9.1942498119560997E-2</v>
      </c>
      <c r="AP51" s="126">
        <f t="shared" si="25"/>
        <v>-0.38787359096146046</v>
      </c>
      <c r="AQ51" s="126">
        <f t="shared" si="25"/>
        <v>-0.58456880395657917</v>
      </c>
      <c r="AR51" s="126">
        <f t="shared" si="25"/>
        <v>-0.20863223594776886</v>
      </c>
      <c r="AS51" s="126">
        <f t="shared" si="25"/>
        <v>0.10840030259922327</v>
      </c>
      <c r="AT51" s="126">
        <f t="shared" si="25"/>
        <v>-1.2878909933442799</v>
      </c>
      <c r="AU51" s="126">
        <f t="shared" si="25"/>
        <v>-0.27503701178051304</v>
      </c>
      <c r="AV51" s="126">
        <f t="shared" si="25"/>
        <v>-0.32346411732864117</v>
      </c>
      <c r="AW51" s="126">
        <f t="shared" si="25"/>
        <v>-0.56364654510578249</v>
      </c>
      <c r="AX51" s="126">
        <f t="shared" si="25"/>
        <v>-0.30588475259645642</v>
      </c>
      <c r="AY51" s="126">
        <f t="shared" si="25"/>
        <v>-0.31682468653723372</v>
      </c>
      <c r="AZ51" s="126">
        <f t="shared" si="25"/>
        <v>-1.0701133793680651</v>
      </c>
      <c r="BA51" s="126">
        <f t="shared" si="25"/>
        <v>-0.46501647098622806</v>
      </c>
      <c r="BB51" s="126">
        <f t="shared" si="25"/>
        <v>2.7743391480729271</v>
      </c>
      <c r="BC51" s="126">
        <f t="shared" si="25"/>
        <v>0.71675271194788626</v>
      </c>
      <c r="BD51" s="126">
        <f t="shared" si="25"/>
        <v>-0.89663584531714613</v>
      </c>
      <c r="BE51" s="126">
        <f t="shared" si="25"/>
        <v>-1.0325485323627193</v>
      </c>
      <c r="BF51" s="126">
        <f t="shared" si="25"/>
        <v>0.90006632436740353</v>
      </c>
      <c r="BG51" s="126">
        <f t="shared" si="25"/>
        <v>-0.39620336926747396</v>
      </c>
      <c r="BH51" s="125" t="s">
        <v>184</v>
      </c>
    </row>
    <row r="52" spans="1:60" x14ac:dyDescent="0.3">
      <c r="A52" s="125" t="s">
        <v>185</v>
      </c>
      <c r="B52" s="126">
        <f t="shared" si="22"/>
        <v>-0.32814310608155745</v>
      </c>
      <c r="C52" s="126">
        <f t="shared" si="22"/>
        <v>-0.36421329099118105</v>
      </c>
      <c r="D52" s="126">
        <f t="shared" si="22"/>
        <v>-0.50161431351184116</v>
      </c>
      <c r="E52" s="126">
        <f t="shared" si="22"/>
        <v>0.94661001119327248</v>
      </c>
      <c r="F52" s="126">
        <f t="shared" si="22"/>
        <v>-0.71671221676364583</v>
      </c>
      <c r="G52" s="126">
        <f t="shared" si="22"/>
        <v>-0.54212723309644861</v>
      </c>
      <c r="H52" s="126">
        <f t="shared" si="22"/>
        <v>-0.97243222357675829</v>
      </c>
      <c r="I52" s="126">
        <f t="shared" si="22"/>
        <v>-0.92818220910062987</v>
      </c>
      <c r="J52" s="126">
        <f t="shared" si="22"/>
        <v>0.22827583423534561</v>
      </c>
      <c r="K52" s="126">
        <f t="shared" si="22"/>
        <v>-0.24977760234255894</v>
      </c>
      <c r="L52" s="126">
        <f t="shared" si="22"/>
        <v>-2.3595045139434663</v>
      </c>
      <c r="M52" s="126">
        <f t="shared" si="22"/>
        <v>-0.70531044531662346</v>
      </c>
      <c r="N52" s="126">
        <f t="shared" si="22"/>
        <v>4.1307392131599806E-2</v>
      </c>
      <c r="O52" s="126">
        <f t="shared" si="22"/>
        <v>-0.47836277241497777</v>
      </c>
      <c r="P52" s="126">
        <f t="shared" si="22"/>
        <v>5.9989756708837237E-2</v>
      </c>
      <c r="Q52" s="126">
        <f t="shared" si="22"/>
        <v>-0.34542655585873017</v>
      </c>
      <c r="R52" s="126">
        <f t="shared" ref="R52:BG57" si="26">(R16-R$36)/R$37</f>
        <v>-1.2091903578105416</v>
      </c>
      <c r="S52" s="126">
        <f t="shared" si="26"/>
        <v>0.94989626097140267</v>
      </c>
      <c r="T52" s="126">
        <f t="shared" si="26"/>
        <v>0.13324380228213276</v>
      </c>
      <c r="U52" s="126">
        <f t="shared" si="26"/>
        <v>1.6005471855330855</v>
      </c>
      <c r="V52" s="126">
        <f t="shared" si="26"/>
        <v>1.7868819198366128</v>
      </c>
      <c r="W52" s="126">
        <f t="shared" si="26"/>
        <v>0.84935099937412051</v>
      </c>
      <c r="X52" s="126">
        <f t="shared" si="26"/>
        <v>0.71985661980799831</v>
      </c>
      <c r="Y52" s="126">
        <f t="shared" si="26"/>
        <v>-0.40693438364806456</v>
      </c>
      <c r="Z52" s="126">
        <f t="shared" si="26"/>
        <v>-0.25117872418792553</v>
      </c>
      <c r="AA52" s="126">
        <f t="shared" si="26"/>
        <v>0.38769925884438888</v>
      </c>
      <c r="AB52" s="126">
        <f t="shared" si="26"/>
        <v>-5.4625400136454928E-2</v>
      </c>
      <c r="AC52" s="126">
        <f t="shared" si="26"/>
        <v>5.1836044499654281E-2</v>
      </c>
      <c r="AD52" s="126">
        <f t="shared" si="26"/>
        <v>1.1665546459702132</v>
      </c>
      <c r="AE52" s="126">
        <f t="shared" si="26"/>
        <v>0.20499529866584998</v>
      </c>
      <c r="AF52" s="126">
        <f t="shared" si="26"/>
        <v>2.0609924027919559</v>
      </c>
      <c r="AG52" s="126">
        <f t="shared" si="26"/>
        <v>7.000774591763223E-2</v>
      </c>
      <c r="AH52" s="126">
        <f t="shared" si="26"/>
        <v>-0.3999446852650323</v>
      </c>
      <c r="AI52" s="126">
        <f t="shared" si="26"/>
        <v>-4.6993530290656602E-2</v>
      </c>
      <c r="AJ52" s="126">
        <f t="shared" si="26"/>
        <v>-0.10495714031896543</v>
      </c>
      <c r="AK52" s="126">
        <f t="shared" si="26"/>
        <v>0.24077680776601665</v>
      </c>
      <c r="AL52" s="126">
        <f t="shared" si="26"/>
        <v>-1.8700931886470951</v>
      </c>
      <c r="AM52" s="126">
        <f t="shared" si="26"/>
        <v>0.19211244866000152</v>
      </c>
      <c r="AN52" s="126">
        <f t="shared" si="26"/>
        <v>0.25221417035877147</v>
      </c>
      <c r="AO52" s="126">
        <f t="shared" si="26"/>
        <v>-4.4586411958838917E-2</v>
      </c>
      <c r="AP52" s="126">
        <f t="shared" si="26"/>
        <v>0.74070264904696548</v>
      </c>
      <c r="AQ52" s="126">
        <f t="shared" si="26"/>
        <v>0.43118195315144564</v>
      </c>
      <c r="AR52" s="126">
        <f t="shared" si="26"/>
        <v>-1.6974133751906693</v>
      </c>
      <c r="AS52" s="126">
        <f t="shared" si="26"/>
        <v>-0.2536649325110103</v>
      </c>
      <c r="AT52" s="126">
        <f t="shared" si="26"/>
        <v>-1.7256675487738025</v>
      </c>
      <c r="AU52" s="126">
        <f t="shared" si="26"/>
        <v>-1.1214586407018901</v>
      </c>
      <c r="AV52" s="126">
        <f t="shared" si="26"/>
        <v>-1.2750383145095012</v>
      </c>
      <c r="AW52" s="126">
        <f t="shared" si="26"/>
        <v>3.6091649268313364</v>
      </c>
      <c r="AX52" s="126">
        <f t="shared" si="26"/>
        <v>-0.95975034952818294</v>
      </c>
      <c r="AY52" s="126">
        <f t="shared" si="26"/>
        <v>0.61342033511476179</v>
      </c>
      <c r="AZ52" s="126">
        <f t="shared" si="26"/>
        <v>-0.80645494529047757</v>
      </c>
      <c r="BA52" s="126">
        <f t="shared" si="26"/>
        <v>-0.60301223825429351</v>
      </c>
      <c r="BB52" s="126">
        <f t="shared" si="26"/>
        <v>-1.5608803992305826</v>
      </c>
      <c r="BC52" s="126">
        <f t="shared" si="26"/>
        <v>0.39012064857769568</v>
      </c>
      <c r="BD52" s="126">
        <f t="shared" si="26"/>
        <v>-0.36369669769360391</v>
      </c>
      <c r="BE52" s="126">
        <f t="shared" si="26"/>
        <v>-3.4540268094735808E-2</v>
      </c>
      <c r="BF52" s="126">
        <f t="shared" si="26"/>
        <v>-0.55562716582246174</v>
      </c>
      <c r="BG52" s="126">
        <f t="shared" si="26"/>
        <v>-0.55117016526533824</v>
      </c>
      <c r="BH52" s="125" t="s">
        <v>185</v>
      </c>
    </row>
    <row r="53" spans="1:60" x14ac:dyDescent="0.3">
      <c r="A53" s="125" t="s">
        <v>186</v>
      </c>
      <c r="B53" s="126">
        <f t="shared" si="22"/>
        <v>-0.32814310608155745</v>
      </c>
      <c r="C53" s="126">
        <f t="shared" si="22"/>
        <v>-0.36421329099118105</v>
      </c>
      <c r="D53" s="126">
        <f t="shared" si="22"/>
        <v>-0.42425380126966244</v>
      </c>
      <c r="E53" s="126">
        <f t="shared" si="22"/>
        <v>1.8156091236467979</v>
      </c>
      <c r="F53" s="126">
        <f t="shared" si="22"/>
        <v>0.13532803120136644</v>
      </c>
      <c r="G53" s="126">
        <f t="shared" si="22"/>
        <v>0.65577661786839236</v>
      </c>
      <c r="H53" s="126">
        <f t="shared" si="22"/>
        <v>2.3872567330128387</v>
      </c>
      <c r="I53" s="126">
        <f t="shared" si="22"/>
        <v>3.7476350732394148</v>
      </c>
      <c r="J53" s="126">
        <f t="shared" si="22"/>
        <v>0.6285861451866509</v>
      </c>
      <c r="K53" s="126">
        <f t="shared" si="22"/>
        <v>4.3736742492380278</v>
      </c>
      <c r="L53" s="126">
        <f t="shared" si="22"/>
        <v>1.2041811416631012</v>
      </c>
      <c r="M53" s="126">
        <f t="shared" si="22"/>
        <v>-0.9420810643838573</v>
      </c>
      <c r="N53" s="126">
        <f t="shared" si="22"/>
        <v>-1.6774796782124925E-2</v>
      </c>
      <c r="O53" s="126">
        <f t="shared" si="22"/>
        <v>-1.6372252151900337</v>
      </c>
      <c r="P53" s="126">
        <f t="shared" si="22"/>
        <v>-0.9552723116909605</v>
      </c>
      <c r="Q53" s="126">
        <f t="shared" si="22"/>
        <v>-2.3117686387221332</v>
      </c>
      <c r="R53" s="126">
        <f t="shared" si="26"/>
        <v>-2.3226176116837074</v>
      </c>
      <c r="S53" s="126">
        <f t="shared" si="26"/>
        <v>-0.87044656267286313</v>
      </c>
      <c r="T53" s="126">
        <f t="shared" si="26"/>
        <v>-1.6565412005663624</v>
      </c>
      <c r="U53" s="126">
        <f t="shared" si="26"/>
        <v>-0.87607975958626549</v>
      </c>
      <c r="V53" s="126">
        <f t="shared" si="26"/>
        <v>0.26357944924122922</v>
      </c>
      <c r="W53" s="126">
        <f t="shared" si="26"/>
        <v>-0.7421659990166074</v>
      </c>
      <c r="X53" s="126">
        <f t="shared" si="26"/>
        <v>-1.431009110259003</v>
      </c>
      <c r="Y53" s="126">
        <f t="shared" si="26"/>
        <v>0.47181781750580748</v>
      </c>
      <c r="Z53" s="126">
        <f t="shared" si="26"/>
        <v>-0.50955546899158966</v>
      </c>
      <c r="AA53" s="126">
        <f t="shared" si="26"/>
        <v>0.78676793679657664</v>
      </c>
      <c r="AB53" s="126">
        <f t="shared" si="26"/>
        <v>0.5057966734068744</v>
      </c>
      <c r="AC53" s="126">
        <f t="shared" si="26"/>
        <v>1.2344643867878471</v>
      </c>
      <c r="AD53" s="126">
        <f t="shared" si="26"/>
        <v>0.12899304006872592</v>
      </c>
      <c r="AE53" s="126">
        <f t="shared" si="26"/>
        <v>-1.2241487573095176</v>
      </c>
      <c r="AF53" s="126">
        <f t="shared" si="26"/>
        <v>0.72603141461989396</v>
      </c>
      <c r="AG53" s="126">
        <f t="shared" si="26"/>
        <v>-1.4371734461004126</v>
      </c>
      <c r="AH53" s="126">
        <f t="shared" si="26"/>
        <v>0.58215682369815724</v>
      </c>
      <c r="AI53" s="126" t="e">
        <f t="shared" si="26"/>
        <v>#VALUE!</v>
      </c>
      <c r="AJ53" s="126">
        <f t="shared" si="26"/>
        <v>0.99859222074900922</v>
      </c>
      <c r="AK53" s="126">
        <f t="shared" si="26"/>
        <v>0.4269873000662065</v>
      </c>
      <c r="AL53" s="126">
        <f t="shared" si="26"/>
        <v>-0.88832832334839118</v>
      </c>
      <c r="AM53" s="126">
        <f t="shared" si="26"/>
        <v>0.91077009530245656</v>
      </c>
      <c r="AN53" s="126">
        <f t="shared" si="26"/>
        <v>0.80593733682019153</v>
      </c>
      <c r="AO53" s="126">
        <f t="shared" si="26"/>
        <v>-0.35684800527559857</v>
      </c>
      <c r="AP53" s="126">
        <f t="shared" si="26"/>
        <v>0.36522589477214384</v>
      </c>
      <c r="AQ53" s="126">
        <f t="shared" si="26"/>
        <v>-0.35174248030884703</v>
      </c>
      <c r="AR53" s="126">
        <f t="shared" si="26"/>
        <v>-0.19858260434246483</v>
      </c>
      <c r="AS53" s="126">
        <f t="shared" si="26"/>
        <v>-0.81762867861079902</v>
      </c>
      <c r="AT53" s="126">
        <f t="shared" si="26"/>
        <v>-0.85314403345406276</v>
      </c>
      <c r="AU53" s="126">
        <f t="shared" si="26"/>
        <v>2.8091221282479055</v>
      </c>
      <c r="AV53" s="126">
        <f t="shared" si="26"/>
        <v>2.4456138119234674</v>
      </c>
      <c r="AW53" s="126">
        <f t="shared" si="26"/>
        <v>-0.26717073909330225</v>
      </c>
      <c r="AX53" s="126">
        <f t="shared" si="26"/>
        <v>-0.60896136393720102</v>
      </c>
      <c r="AY53" s="126">
        <f t="shared" si="26"/>
        <v>-8.5151235757885774E-2</v>
      </c>
      <c r="AZ53" s="126">
        <f t="shared" si="26"/>
        <v>-0.24861966563377044</v>
      </c>
      <c r="BA53" s="126">
        <f t="shared" si="26"/>
        <v>0.12325373406165507</v>
      </c>
      <c r="BB53" s="126">
        <f t="shared" si="26"/>
        <v>7.0188593389437864E-2</v>
      </c>
      <c r="BC53" s="126">
        <f t="shared" si="26"/>
        <v>0.89608011928838294</v>
      </c>
      <c r="BD53" s="126">
        <f t="shared" si="26"/>
        <v>-0.53495628998079114</v>
      </c>
      <c r="BE53" s="126">
        <f t="shared" si="26"/>
        <v>0.45914807309118616</v>
      </c>
      <c r="BF53" s="126">
        <f t="shared" si="26"/>
        <v>-0.55562716582246174</v>
      </c>
      <c r="BG53" s="126">
        <f t="shared" si="26"/>
        <v>2.6443304765311759</v>
      </c>
      <c r="BH53" s="125" t="s">
        <v>186</v>
      </c>
    </row>
    <row r="54" spans="1:60" x14ac:dyDescent="0.3">
      <c r="A54" s="125" t="s">
        <v>187</v>
      </c>
      <c r="B54" s="126">
        <f t="shared" si="22"/>
        <v>-0.32814310608155745</v>
      </c>
      <c r="C54" s="126">
        <f t="shared" si="22"/>
        <v>-0.36421329099118105</v>
      </c>
      <c r="D54" s="126">
        <f t="shared" si="22"/>
        <v>0.20697597853454841</v>
      </c>
      <c r="E54" s="126">
        <f t="shared" si="22"/>
        <v>0.33581385762546007</v>
      </c>
      <c r="F54" s="126">
        <f t="shared" si="22"/>
        <v>0.85253599243580092</v>
      </c>
      <c r="G54" s="126">
        <f t="shared" si="22"/>
        <v>0.17360906067137463</v>
      </c>
      <c r="H54" s="126">
        <f t="shared" si="22"/>
        <v>-1.1667492893862348</v>
      </c>
      <c r="I54" s="126">
        <f t="shared" si="22"/>
        <v>-0.49345069148131948</v>
      </c>
      <c r="J54" s="126">
        <f t="shared" si="22"/>
        <v>-0.81854548777086111</v>
      </c>
      <c r="K54" s="126">
        <f t="shared" si="22"/>
        <v>-0.90558637561640098</v>
      </c>
      <c r="L54" s="126">
        <f t="shared" si="22"/>
        <v>-0.2781003869708773</v>
      </c>
      <c r="M54" s="126">
        <f t="shared" si="22"/>
        <v>0.55382356479989514</v>
      </c>
      <c r="N54" s="126">
        <f t="shared" si="22"/>
        <v>0.71273749597426017</v>
      </c>
      <c r="O54" s="126">
        <f t="shared" si="22"/>
        <v>0.20459349386045519</v>
      </c>
      <c r="P54" s="126">
        <f t="shared" si="22"/>
        <v>0.38701101242498265</v>
      </c>
      <c r="Q54" s="126">
        <f t="shared" si="22"/>
        <v>0.68657311447629144</v>
      </c>
      <c r="R54" s="126">
        <f t="shared" si="26"/>
        <v>-0.89743072672605528</v>
      </c>
      <c r="S54" s="126">
        <f t="shared" si="26"/>
        <v>0.52790769730841314</v>
      </c>
      <c r="T54" s="126">
        <f t="shared" si="26"/>
        <v>0.41208362213292266</v>
      </c>
      <c r="U54" s="126">
        <f t="shared" si="26"/>
        <v>-1.0372097054133087</v>
      </c>
      <c r="V54" s="126">
        <f t="shared" si="26"/>
        <v>-0.83636363342245068</v>
      </c>
      <c r="W54" s="126">
        <f t="shared" si="26"/>
        <v>0.52658018356014136</v>
      </c>
      <c r="X54" s="126">
        <f t="shared" si="26"/>
        <v>0.3153108101528434</v>
      </c>
      <c r="Y54" s="126">
        <f t="shared" si="26"/>
        <v>-1.7657550852513462</v>
      </c>
      <c r="Z54" s="126">
        <f t="shared" si="26"/>
        <v>0.22863584752457358</v>
      </c>
      <c r="AA54" s="126">
        <f t="shared" si="26"/>
        <v>-5.9492450513440355E-2</v>
      </c>
      <c r="AB54" s="126">
        <f t="shared" si="26"/>
        <v>-0.92822259250667705</v>
      </c>
      <c r="AC54" s="126">
        <f t="shared" si="26"/>
        <v>-1.0534996739928453</v>
      </c>
      <c r="AD54" s="126">
        <f t="shared" si="26"/>
        <v>-0.39501361246451788</v>
      </c>
      <c r="AE54" s="126">
        <f t="shared" si="26"/>
        <v>0.6621451356742073</v>
      </c>
      <c r="AF54" s="126">
        <f t="shared" si="26"/>
        <v>-1.1710184106771999E-2</v>
      </c>
      <c r="AG54" s="126">
        <f t="shared" si="26"/>
        <v>-1.6522366583910455</v>
      </c>
      <c r="AH54" s="126">
        <f t="shared" si="26"/>
        <v>0.70912951316737072</v>
      </c>
      <c r="AI54" s="126">
        <f t="shared" si="26"/>
        <v>-0.2819611817439408</v>
      </c>
      <c r="AJ54" s="126">
        <f t="shared" si="26"/>
        <v>-1.2257494601536272</v>
      </c>
      <c r="AK54" s="126">
        <f t="shared" si="26"/>
        <v>-0.97400017457900634</v>
      </c>
      <c r="AL54" s="126">
        <f t="shared" si="26"/>
        <v>-5.6812679912055644E-2</v>
      </c>
      <c r="AM54" s="126">
        <f t="shared" si="26"/>
        <v>-0.2740106728970681</v>
      </c>
      <c r="AN54" s="126">
        <f t="shared" si="26"/>
        <v>-0.25117743421500804</v>
      </c>
      <c r="AO54" s="126">
        <f t="shared" si="26"/>
        <v>-0.42973385131739872</v>
      </c>
      <c r="AP54" s="126">
        <f t="shared" si="26"/>
        <v>-1.1710078728619747E-2</v>
      </c>
      <c r="AQ54" s="126">
        <f t="shared" si="26"/>
        <v>0.23904928764016556</v>
      </c>
      <c r="AR54" s="126">
        <f t="shared" si="26"/>
        <v>0.11841148972198276</v>
      </c>
      <c r="AS54" s="126">
        <f t="shared" si="26"/>
        <v>0.37391424022271857</v>
      </c>
      <c r="AT54" s="126">
        <f t="shared" si="26"/>
        <v>0.74648241129879278</v>
      </c>
      <c r="AU54" s="126">
        <f t="shared" si="26"/>
        <v>-0.70853624171744511</v>
      </c>
      <c r="AV54" s="126">
        <f t="shared" si="26"/>
        <v>-0.98618178458022265</v>
      </c>
      <c r="AW54" s="126">
        <f t="shared" si="26"/>
        <v>-0.56684783703259822</v>
      </c>
      <c r="AX54" s="126">
        <f t="shared" si="26"/>
        <v>-0.58712164487493101</v>
      </c>
      <c r="AY54" s="126">
        <f t="shared" si="26"/>
        <v>-1.0666584496371188</v>
      </c>
      <c r="AZ54" s="126">
        <f t="shared" si="26"/>
        <v>-1.0701133793680651</v>
      </c>
      <c r="BA54" s="126">
        <f t="shared" si="26"/>
        <v>-1.060002685850308</v>
      </c>
      <c r="BB54" s="126">
        <f t="shared" si="26"/>
        <v>-1.6574908197375264</v>
      </c>
      <c r="BC54" s="126">
        <f t="shared" si="26"/>
        <v>-0.9356212556895479</v>
      </c>
      <c r="BD54" s="126">
        <f t="shared" si="26"/>
        <v>0.27511617936790378</v>
      </c>
      <c r="BE54" s="126">
        <f t="shared" si="26"/>
        <v>-0.71926756707801676</v>
      </c>
      <c r="BF54" s="126">
        <f t="shared" si="26"/>
        <v>-0.55562716582246174</v>
      </c>
      <c r="BG54" s="126">
        <f t="shared" si="26"/>
        <v>-1.0286458535407228</v>
      </c>
      <c r="BH54" s="125" t="s">
        <v>187</v>
      </c>
    </row>
    <row r="55" spans="1:60" x14ac:dyDescent="0.3">
      <c r="A55" s="125" t="s">
        <v>188</v>
      </c>
      <c r="B55" s="126">
        <f t="shared" si="22"/>
        <v>-0.32814310608155745</v>
      </c>
      <c r="C55" s="126">
        <f t="shared" si="22"/>
        <v>-0.36421329099118105</v>
      </c>
      <c r="D55" s="126">
        <f t="shared" si="22"/>
        <v>-5.0247129589832344E-2</v>
      </c>
      <c r="E55" s="126">
        <f t="shared" si="22"/>
        <v>1.3322194780710777</v>
      </c>
      <c r="F55" s="126">
        <f t="shared" si="22"/>
        <v>0.40417268285423891</v>
      </c>
      <c r="G55" s="126">
        <f t="shared" si="22"/>
        <v>1.5095918168374816</v>
      </c>
      <c r="H55" s="126">
        <f t="shared" si="22"/>
        <v>1.2910258597604301</v>
      </c>
      <c r="I55" s="126">
        <f t="shared" si="22"/>
        <v>1.2639169172072093</v>
      </c>
      <c r="J55" s="126">
        <f t="shared" si="22"/>
        <v>1.7717048147164269</v>
      </c>
      <c r="K55" s="126">
        <f t="shared" si="22"/>
        <v>-0.2628937778080358</v>
      </c>
      <c r="L55" s="126">
        <f t="shared" si="22"/>
        <v>-0.16827997496318042</v>
      </c>
      <c r="M55" s="126">
        <f t="shared" si="22"/>
        <v>-0.70913295293689305</v>
      </c>
      <c r="N55" s="126">
        <f t="shared" si="22"/>
        <v>0.44943157289870678</v>
      </c>
      <c r="O55" s="126">
        <f t="shared" si="22"/>
        <v>-0.86167440904250003</v>
      </c>
      <c r="P55" s="126">
        <f t="shared" si="22"/>
        <v>0.61848284774669871</v>
      </c>
      <c r="Q55" s="126">
        <f t="shared" si="22"/>
        <v>-0.85560996776348275</v>
      </c>
      <c r="R55" s="126">
        <f t="shared" si="26"/>
        <v>-1.2603255353958278</v>
      </c>
      <c r="S55" s="126">
        <f t="shared" si="26"/>
        <v>0.46278600538511333</v>
      </c>
      <c r="T55" s="126">
        <f t="shared" si="26"/>
        <v>0.52872250102475593</v>
      </c>
      <c r="U55" s="126">
        <f t="shared" si="26"/>
        <v>8.6279340730526052E-2</v>
      </c>
      <c r="V55" s="126">
        <f t="shared" si="26"/>
        <v>0.37436508346634767</v>
      </c>
      <c r="W55" s="126">
        <f t="shared" si="26"/>
        <v>0.56314681193122418</v>
      </c>
      <c r="X55" s="126">
        <f t="shared" si="26"/>
        <v>0.34297206209507619</v>
      </c>
      <c r="Y55" s="126">
        <f t="shared" si="26"/>
        <v>0.71759584738396898</v>
      </c>
      <c r="Z55" s="126">
        <f t="shared" si="26"/>
        <v>0.15325411585444734</v>
      </c>
      <c r="AA55" s="126">
        <f t="shared" si="26"/>
        <v>-0.23241931809112054</v>
      </c>
      <c r="AB55" s="126">
        <f t="shared" si="26"/>
        <v>-0.18530369675377473</v>
      </c>
      <c r="AC55" s="126">
        <f t="shared" si="26"/>
        <v>-0.19063130616851084</v>
      </c>
      <c r="AD55" s="126">
        <f t="shared" si="26"/>
        <v>0.27562234323382179</v>
      </c>
      <c r="AE55" s="126">
        <f t="shared" si="26"/>
        <v>0.62532143759576142</v>
      </c>
      <c r="AF55" s="126">
        <f t="shared" si="26"/>
        <v>0.49182773248444428</v>
      </c>
      <c r="AG55" s="126">
        <f t="shared" si="26"/>
        <v>-1.2031495975897699</v>
      </c>
      <c r="AH55" s="126">
        <f t="shared" si="26"/>
        <v>0.41507966227444953</v>
      </c>
      <c r="AI55" s="126">
        <f t="shared" si="26"/>
        <v>-0.2819611817439408</v>
      </c>
      <c r="AJ55" s="126">
        <f t="shared" si="26"/>
        <v>-8.7714181552278309E-2</v>
      </c>
      <c r="AK55" s="126">
        <f t="shared" si="26"/>
        <v>0.40792365986315038</v>
      </c>
      <c r="AL55" s="126">
        <f t="shared" si="26"/>
        <v>0.36989926776412035</v>
      </c>
      <c r="AM55" s="126">
        <f t="shared" si="26"/>
        <v>-0.90799457991675447</v>
      </c>
      <c r="AN55" s="126">
        <f t="shared" si="26"/>
        <v>-1.2046185941264489</v>
      </c>
      <c r="AO55" s="126">
        <f t="shared" si="26"/>
        <v>1.4839947463838032</v>
      </c>
      <c r="AP55" s="126">
        <f t="shared" si="26"/>
        <v>-8.1495692911555992E-2</v>
      </c>
      <c r="AQ55" s="126">
        <f t="shared" si="26"/>
        <v>-0.5731881160444976</v>
      </c>
      <c r="AR55" s="126">
        <f t="shared" si="26"/>
        <v>-0.94895509753850082</v>
      </c>
      <c r="AS55" s="126">
        <f t="shared" si="26"/>
        <v>-1.3180066063838267</v>
      </c>
      <c r="AT55" s="126">
        <f t="shared" si="26"/>
        <v>-1.844696991295816</v>
      </c>
      <c r="AU55" s="126">
        <f t="shared" si="26"/>
        <v>0.50137003736274854</v>
      </c>
      <c r="AV55" s="126">
        <f t="shared" si="26"/>
        <v>1.3934862355677171</v>
      </c>
      <c r="AW55" s="126">
        <f t="shared" si="26"/>
        <v>0.85757407609168046</v>
      </c>
      <c r="AX55" s="126">
        <f t="shared" si="26"/>
        <v>0.56795334513646967</v>
      </c>
      <c r="AY55" s="126">
        <f t="shared" si="26"/>
        <v>-0.5303879639425404</v>
      </c>
      <c r="AZ55" s="126">
        <f t="shared" si="26"/>
        <v>1.1741025908751175</v>
      </c>
      <c r="BA55" s="126">
        <f t="shared" si="26"/>
        <v>-0.3436907787736736</v>
      </c>
      <c r="BB55" s="126">
        <f t="shared" si="26"/>
        <v>-0.52870697296877522</v>
      </c>
      <c r="BC55" s="126">
        <f t="shared" si="26"/>
        <v>-0.7626983986112118</v>
      </c>
      <c r="BD55" s="126">
        <f t="shared" si="26"/>
        <v>-0.24608271224134101</v>
      </c>
      <c r="BE55" s="126">
        <f t="shared" si="26"/>
        <v>0.21905067045544357</v>
      </c>
      <c r="BF55" s="126">
        <f t="shared" si="26"/>
        <v>-0.54488561121950463</v>
      </c>
      <c r="BG55" s="126">
        <f t="shared" si="26"/>
        <v>-0.48405446197460761</v>
      </c>
      <c r="BH55" s="125" t="s">
        <v>188</v>
      </c>
    </row>
    <row r="56" spans="1:60" x14ac:dyDescent="0.3">
      <c r="A56" s="125" t="s">
        <v>189</v>
      </c>
      <c r="B56" s="126">
        <f t="shared" si="22"/>
        <v>-0.32814310608155745</v>
      </c>
      <c r="C56" s="126">
        <f t="shared" si="22"/>
        <v>-0.36421329099118105</v>
      </c>
      <c r="D56" s="126">
        <f t="shared" si="22"/>
        <v>6.6001279271008476E-2</v>
      </c>
      <c r="E56" s="126">
        <f t="shared" si="22"/>
        <v>0.13565594507220186</v>
      </c>
      <c r="F56" s="126">
        <f t="shared" si="22"/>
        <v>0.67047001907285209</v>
      </c>
      <c r="G56" s="126">
        <f t="shared" si="22"/>
        <v>-1.6090096180015845</v>
      </c>
      <c r="H56" s="126">
        <f t="shared" si="22"/>
        <v>-0.55404713762641522</v>
      </c>
      <c r="I56" s="126">
        <f t="shared" si="22"/>
        <v>-0.60492282059082358</v>
      </c>
      <c r="J56" s="126">
        <f t="shared" si="22"/>
        <v>-0.90007711939698787</v>
      </c>
      <c r="K56" s="126">
        <f t="shared" si="22"/>
        <v>-0.57112390124674151</v>
      </c>
      <c r="L56" s="126">
        <f t="shared" si="22"/>
        <v>0.16914657330979427</v>
      </c>
      <c r="M56" s="126">
        <f t="shared" si="22"/>
        <v>0.84280514089220959</v>
      </c>
      <c r="N56" s="126">
        <f t="shared" si="22"/>
        <v>0.46095120703326281</v>
      </c>
      <c r="O56" s="126">
        <f t="shared" si="22"/>
        <v>-1.9887468228318006</v>
      </c>
      <c r="P56" s="126">
        <f t="shared" si="22"/>
        <v>-0.23523776581268249</v>
      </c>
      <c r="Q56" s="126">
        <f t="shared" si="22"/>
        <v>-1.0184698191207002</v>
      </c>
      <c r="R56" s="126">
        <f t="shared" si="26"/>
        <v>-0.76381945626127534</v>
      </c>
      <c r="S56" s="126">
        <f t="shared" si="26"/>
        <v>-1.0061965601747438</v>
      </c>
      <c r="T56" s="126">
        <f t="shared" si="26"/>
        <v>2.1425307394422362</v>
      </c>
      <c r="U56" s="126">
        <f t="shared" si="26"/>
        <v>0.3640986429019637</v>
      </c>
      <c r="V56" s="126">
        <f t="shared" si="26"/>
        <v>0.60978455619472538</v>
      </c>
      <c r="W56" s="126">
        <f t="shared" si="26"/>
        <v>0.96801674048220121</v>
      </c>
      <c r="X56" s="126">
        <f t="shared" si="26"/>
        <v>-0.2137106332423597</v>
      </c>
      <c r="Y56" s="126">
        <f t="shared" si="26"/>
        <v>0.85015566994955261</v>
      </c>
      <c r="Z56" s="126">
        <f t="shared" si="26"/>
        <v>0.22974897831994406</v>
      </c>
      <c r="AA56" s="126">
        <f t="shared" si="26"/>
        <v>-1.0169238773121114</v>
      </c>
      <c r="AB56" s="126">
        <f t="shared" si="26"/>
        <v>-0.72426134021872624</v>
      </c>
      <c r="AC56" s="126">
        <f t="shared" si="26"/>
        <v>-0.87965152499891441</v>
      </c>
      <c r="AD56" s="126">
        <f t="shared" si="26"/>
        <v>-1.0464589323638134</v>
      </c>
      <c r="AE56" s="126">
        <f t="shared" si="26"/>
        <v>1.1122274196087472</v>
      </c>
      <c r="AF56" s="126">
        <f t="shared" si="26"/>
        <v>-0.84313325568761799</v>
      </c>
      <c r="AG56" s="126">
        <f t="shared" si="26"/>
        <v>9.9435202436225251E-2</v>
      </c>
      <c r="AH56" s="126">
        <f t="shared" si="26"/>
        <v>-0.72049732915031839</v>
      </c>
      <c r="AI56" s="126">
        <f t="shared" si="26"/>
        <v>-0.14098059087197032</v>
      </c>
      <c r="AJ56" s="126">
        <f t="shared" si="26"/>
        <v>-0.76018957345307547</v>
      </c>
      <c r="AK56" s="126">
        <f t="shared" si="26"/>
        <v>0.18178851060503737</v>
      </c>
      <c r="AL56" s="126">
        <f t="shared" si="26"/>
        <v>0.2351195512423899</v>
      </c>
      <c r="AM56" s="126">
        <f t="shared" si="26"/>
        <v>3.3356289631849057E-3</v>
      </c>
      <c r="AN56" s="126">
        <f t="shared" si="26"/>
        <v>-0.3628506760804629</v>
      </c>
      <c r="AO56" s="126">
        <f t="shared" si="26"/>
        <v>-0.63623725571694523</v>
      </c>
      <c r="AP56" s="126">
        <f t="shared" si="26"/>
        <v>9.4362634362263872E-2</v>
      </c>
      <c r="AQ56" s="126">
        <f t="shared" si="26"/>
        <v>-0.44595796811992383</v>
      </c>
      <c r="AR56" s="126">
        <f t="shared" si="26"/>
        <v>0.1330552386325686</v>
      </c>
      <c r="AS56" s="126">
        <f t="shared" si="26"/>
        <v>-0.38382943002667252</v>
      </c>
      <c r="AT56" s="126">
        <f t="shared" si="26"/>
        <v>0.51471835254198695</v>
      </c>
      <c r="AU56" s="126">
        <f t="shared" si="26"/>
        <v>-1.0277683429642246</v>
      </c>
      <c r="AV56" s="126">
        <f t="shared" si="26"/>
        <v>-1.5622298561094274</v>
      </c>
      <c r="AW56" s="126">
        <f t="shared" si="26"/>
        <v>-0.63563216856187854</v>
      </c>
      <c r="AX56" s="126">
        <f t="shared" si="26"/>
        <v>-0.95413302930406996</v>
      </c>
      <c r="AY56" s="126">
        <f t="shared" si="26"/>
        <v>-0.84953340004787703</v>
      </c>
      <c r="AZ56" s="126">
        <f t="shared" si="26"/>
        <v>-1.0701133793680651</v>
      </c>
      <c r="BA56" s="126">
        <f t="shared" si="26"/>
        <v>-0.94870557717210224</v>
      </c>
      <c r="BB56" s="126">
        <f t="shared" si="26"/>
        <v>-0.51932048590318769</v>
      </c>
      <c r="BC56" s="126">
        <f t="shared" si="26"/>
        <v>6.9893135469665871E-2</v>
      </c>
      <c r="BD56" s="126">
        <f t="shared" si="26"/>
        <v>2.1041253061712935</v>
      </c>
      <c r="BE56" s="126">
        <f t="shared" si="26"/>
        <v>0.36164417936576282</v>
      </c>
      <c r="BF56" s="126">
        <f t="shared" si="26"/>
        <v>-0.55562716582246174</v>
      </c>
      <c r="BG56" s="126">
        <f t="shared" si="26"/>
        <v>-0.7511204356482184</v>
      </c>
      <c r="BH56" s="125" t="s">
        <v>189</v>
      </c>
    </row>
    <row r="57" spans="1:60" x14ac:dyDescent="0.3">
      <c r="A57" s="125" t="s">
        <v>190</v>
      </c>
      <c r="B57" s="126">
        <f t="shared" si="22"/>
        <v>-0.32814310608155745</v>
      </c>
      <c r="C57" s="126">
        <f t="shared" si="22"/>
        <v>-0.36421329099118105</v>
      </c>
      <c r="D57" s="126">
        <f t="shared" si="22"/>
        <v>-0.50161431351184116</v>
      </c>
      <c r="E57" s="126">
        <f t="shared" si="22"/>
        <v>-1.0951153514416423</v>
      </c>
      <c r="F57" s="126">
        <f t="shared" si="22"/>
        <v>-1.2329609460794844</v>
      </c>
      <c r="G57" s="126">
        <f t="shared" si="22"/>
        <v>0.56504476464873088</v>
      </c>
      <c r="H57" s="126">
        <f t="shared" si="22"/>
        <v>0.35847984094465318</v>
      </c>
      <c r="I57" s="126">
        <f t="shared" si="22"/>
        <v>1.0880315008830319</v>
      </c>
      <c r="J57" s="126">
        <f t="shared" si="22"/>
        <v>-1.0223982286000401</v>
      </c>
      <c r="K57" s="126">
        <f t="shared" si="22"/>
        <v>-0.34814891833363526</v>
      </c>
      <c r="L57" s="126">
        <f t="shared" si="22"/>
        <v>-0.75785777687269473</v>
      </c>
      <c r="M57" s="126">
        <f t="shared" si="22"/>
        <v>1.9835218886250334</v>
      </c>
      <c r="N57" s="126">
        <f t="shared" si="22"/>
        <v>1.3613015591287816</v>
      </c>
      <c r="O57" s="126">
        <f t="shared" si="22"/>
        <v>-1.045188823372321</v>
      </c>
      <c r="P57" s="126">
        <f t="shared" si="22"/>
        <v>1.7142200853314438</v>
      </c>
      <c r="Q57" s="126">
        <f t="shared" si="22"/>
        <v>1.1305455126982222</v>
      </c>
      <c r="R57" s="126">
        <f t="shared" si="26"/>
        <v>-0.35360941536063545</v>
      </c>
      <c r="S57" s="126">
        <f t="shared" si="26"/>
        <v>0.2650902585358505</v>
      </c>
      <c r="T57" s="126">
        <f t="shared" si="26"/>
        <v>-1.2868537322520752</v>
      </c>
      <c r="U57" s="126">
        <f t="shared" si="26"/>
        <v>1.1466821334471682</v>
      </c>
      <c r="V57" s="126">
        <f t="shared" si="26"/>
        <v>1.7868819198366128</v>
      </c>
      <c r="W57" s="126">
        <f t="shared" si="26"/>
        <v>1.134148778033514</v>
      </c>
      <c r="X57" s="126">
        <f t="shared" si="26"/>
        <v>1.4486942121017004</v>
      </c>
      <c r="Y57" s="126">
        <f t="shared" ref="Y57:BG57" si="27">(Y21-Y$36)/Y$37</f>
        <v>-0.22117950392281094</v>
      </c>
      <c r="Z57" s="126">
        <f t="shared" si="27"/>
        <v>1.5988650349861966</v>
      </c>
      <c r="AA57" s="126">
        <f t="shared" si="27"/>
        <v>-0.99560660400151502</v>
      </c>
      <c r="AB57" s="126">
        <f t="shared" si="27"/>
        <v>-0.89629394730084644</v>
      </c>
      <c r="AC57" s="126">
        <f t="shared" si="27"/>
        <v>-1.0624783187130871</v>
      </c>
      <c r="AD57" s="126">
        <f t="shared" si="27"/>
        <v>-2.7423029993531149</v>
      </c>
      <c r="AE57" s="126">
        <f t="shared" si="27"/>
        <v>0.31600522566259059</v>
      </c>
      <c r="AF57" s="126">
        <f t="shared" si="27"/>
        <v>-1.2178591471043372</v>
      </c>
      <c r="AG57" s="126">
        <f t="shared" si="27"/>
        <v>-1.2682926920407839E-2</v>
      </c>
      <c r="AH57" s="126">
        <f t="shared" si="27"/>
        <v>1.7007630967544871</v>
      </c>
      <c r="AI57" s="126">
        <f t="shared" si="27"/>
        <v>-1.2218317875570772</v>
      </c>
      <c r="AJ57" s="126">
        <f t="shared" si="27"/>
        <v>-1.7775241406876148</v>
      </c>
      <c r="AK57" s="126">
        <f t="shared" si="27"/>
        <v>-0.1720406345711761</v>
      </c>
      <c r="AL57" s="126">
        <f t="shared" si="27"/>
        <v>-2.1274982548109129</v>
      </c>
      <c r="AM57" s="126" t="e">
        <f t="shared" si="27"/>
        <v>#VALUE!</v>
      </c>
      <c r="AN57" s="126">
        <f t="shared" si="27"/>
        <v>-0.68571081329893258</v>
      </c>
      <c r="AO57" s="126">
        <f t="shared" si="27"/>
        <v>-0.82004723494750387</v>
      </c>
      <c r="AP57" s="126">
        <f t="shared" si="27"/>
        <v>-2.2228690938927747</v>
      </c>
      <c r="AQ57" s="126">
        <f t="shared" si="27"/>
        <v>-0.6550769442417409</v>
      </c>
      <c r="AR57" s="126">
        <f t="shared" si="27"/>
        <v>-0.32552531935683238</v>
      </c>
      <c r="AS57" s="126">
        <f t="shared" si="27"/>
        <v>-0.33833399207006798</v>
      </c>
      <c r="AT57" s="126">
        <f t="shared" si="27"/>
        <v>0.94165214498873395</v>
      </c>
      <c r="AU57" s="126">
        <f t="shared" si="27"/>
        <v>-1.0336058141447488</v>
      </c>
      <c r="AV57" s="126">
        <f t="shared" si="27"/>
        <v>-1.0546798518300586</v>
      </c>
      <c r="AW57" s="126">
        <f t="shared" si="27"/>
        <v>0.11941694955518477</v>
      </c>
      <c r="AX57" s="126">
        <f t="shared" si="27"/>
        <v>-1.1255492475281468</v>
      </c>
      <c r="AY57" s="126">
        <f t="shared" si="27"/>
        <v>-0.63988947082335768</v>
      </c>
      <c r="AZ57" s="126">
        <f t="shared" si="27"/>
        <v>-1.0701133793680651</v>
      </c>
      <c r="BA57" s="126">
        <f t="shared" si="27"/>
        <v>-1.0514283903157826</v>
      </c>
      <c r="BB57" s="126">
        <f t="shared" si="27"/>
        <v>-0.27320552886858746</v>
      </c>
      <c r="BC57" s="126">
        <f t="shared" si="27"/>
        <v>0.35169334700473215</v>
      </c>
      <c r="BD57" s="126">
        <f t="shared" si="27"/>
        <v>-2.0988211125450476</v>
      </c>
      <c r="BE57" s="126">
        <f t="shared" si="27"/>
        <v>-1.1166455107480777</v>
      </c>
      <c r="BF57" s="126">
        <f t="shared" si="27"/>
        <v>-0.55562716582246174</v>
      </c>
      <c r="BG57" s="126">
        <f t="shared" si="27"/>
        <v>-0.88878964022214091</v>
      </c>
      <c r="BH57" s="125" t="s">
        <v>190</v>
      </c>
    </row>
    <row r="58" spans="1:60" x14ac:dyDescent="0.3">
      <c r="A58" s="125" t="s">
        <v>191</v>
      </c>
      <c r="B58" s="126">
        <f t="shared" ref="B58:BG61" si="28">(B22-B$36)/B$37</f>
        <v>-0.32814310608155745</v>
      </c>
      <c r="C58" s="126">
        <f t="shared" si="28"/>
        <v>-0.36421329099118105</v>
      </c>
      <c r="D58" s="126">
        <f t="shared" si="28"/>
        <v>-0.42486414061674077</v>
      </c>
      <c r="E58" s="126">
        <f t="shared" si="28"/>
        <v>0.74040256980440855</v>
      </c>
      <c r="F58" s="126">
        <f t="shared" si="28"/>
        <v>-3.7206517941720661E-2</v>
      </c>
      <c r="G58" s="126">
        <f t="shared" si="28"/>
        <v>-0.33590507723790425</v>
      </c>
      <c r="H58" s="126">
        <f t="shared" si="28"/>
        <v>-0.90923008074930134</v>
      </c>
      <c r="I58" s="126">
        <f t="shared" si="28"/>
        <v>-0.10212759415081081</v>
      </c>
      <c r="J58" s="126">
        <f t="shared" si="28"/>
        <v>-0.64777013521959714</v>
      </c>
      <c r="K58" s="126">
        <f t="shared" si="28"/>
        <v>-0.15140628635148265</v>
      </c>
      <c r="L58" s="126">
        <f t="shared" si="28"/>
        <v>1.6931988976374066</v>
      </c>
      <c r="M58" s="126">
        <f t="shared" si="28"/>
        <v>1.3682261883327829</v>
      </c>
      <c r="N58" s="126">
        <f t="shared" si="28"/>
        <v>1.1364206631049225</v>
      </c>
      <c r="O58" s="126">
        <f t="shared" si="28"/>
        <v>0.30966368867206029</v>
      </c>
      <c r="P58" s="126">
        <f t="shared" si="28"/>
        <v>0.12605465685351366</v>
      </c>
      <c r="Q58" s="126">
        <f t="shared" si="28"/>
        <v>1.5513317315159134</v>
      </c>
      <c r="R58" s="126">
        <f t="shared" si="28"/>
        <v>0.22814300628027243</v>
      </c>
      <c r="S58" s="126">
        <f t="shared" si="28"/>
        <v>-0.48870111515242265</v>
      </c>
      <c r="T58" s="126">
        <f t="shared" si="28"/>
        <v>0.81170432651801172</v>
      </c>
      <c r="U58" s="126">
        <f t="shared" si="28"/>
        <v>0.58602530439985745</v>
      </c>
      <c r="V58" s="126">
        <f t="shared" si="28"/>
        <v>0.60978455619472538</v>
      </c>
      <c r="W58" s="126">
        <f t="shared" si="28"/>
        <v>1.4966186781454702</v>
      </c>
      <c r="X58" s="126">
        <f t="shared" si="28"/>
        <v>1.8655982485516194</v>
      </c>
      <c r="Y58" s="126">
        <f t="shared" si="28"/>
        <v>-0.86186419118222268</v>
      </c>
      <c r="Z58" s="126">
        <f t="shared" si="28"/>
        <v>1.2527081395858071</v>
      </c>
      <c r="AA58" s="126">
        <f t="shared" si="28"/>
        <v>-0.66284495897768192</v>
      </c>
      <c r="AB58" s="126">
        <f t="shared" si="28"/>
        <v>-0.12854261709764753</v>
      </c>
      <c r="AC58" s="126">
        <f t="shared" si="28"/>
        <v>-0.36004021745025627</v>
      </c>
      <c r="AD58" s="126">
        <f t="shared" si="28"/>
        <v>-0.19386976151764537</v>
      </c>
      <c r="AE58" s="126">
        <f t="shared" si="28"/>
        <v>-0.21687602144837925</v>
      </c>
      <c r="AF58" s="126">
        <f t="shared" si="28"/>
        <v>-0.79629251926052802</v>
      </c>
      <c r="AG58" s="126">
        <f t="shared" si="28"/>
        <v>-0.41181421217222164</v>
      </c>
      <c r="AH58" s="126">
        <f t="shared" si="28"/>
        <v>-1.1297972300277375</v>
      </c>
      <c r="AI58" s="126">
        <f t="shared" si="28"/>
        <v>-1.1748382572664204</v>
      </c>
      <c r="AJ58" s="126">
        <f t="shared" si="28"/>
        <v>0.67097600418195391</v>
      </c>
      <c r="AK58" s="126">
        <f t="shared" si="28"/>
        <v>0.37910586487419395</v>
      </c>
      <c r="AL58" s="126">
        <f t="shared" si="28"/>
        <v>-0.2116291081445387</v>
      </c>
      <c r="AM58" s="126">
        <f t="shared" si="28"/>
        <v>0.78842835274923262</v>
      </c>
      <c r="AN58" s="126">
        <f t="shared" si="28"/>
        <v>0.44449836300601997</v>
      </c>
      <c r="AO58" s="126">
        <f t="shared" si="28"/>
        <v>-0.70999028692748933</v>
      </c>
      <c r="AP58" s="126">
        <f t="shared" si="28"/>
        <v>-0.8134641668583662</v>
      </c>
      <c r="AQ58" s="126">
        <f t="shared" si="28"/>
        <v>0.40994189569885342</v>
      </c>
      <c r="AR58" s="126">
        <f t="shared" si="28"/>
        <v>0.45921146436834576</v>
      </c>
      <c r="AS58" s="126">
        <f t="shared" si="28"/>
        <v>-1.3951825711386947</v>
      </c>
      <c r="AT58" s="126">
        <f t="shared" si="28"/>
        <v>0.85885286402936534</v>
      </c>
      <c r="AU58" s="126">
        <f t="shared" si="28"/>
        <v>-0.62408329582346156</v>
      </c>
      <c r="AV58" s="126">
        <f t="shared" si="28"/>
        <v>-0.38968345934065063</v>
      </c>
      <c r="AW58" s="126">
        <f t="shared" si="28"/>
        <v>-0.52360248540417231</v>
      </c>
      <c r="AX58" s="126">
        <f t="shared" si="28"/>
        <v>0.13505927706837506</v>
      </c>
      <c r="AY58" s="126">
        <f t="shared" si="28"/>
        <v>-0.9069829584546889</v>
      </c>
      <c r="AZ58" s="126">
        <f t="shared" si="28"/>
        <v>0.53361293529079035</v>
      </c>
      <c r="BA58" s="126">
        <f t="shared" si="28"/>
        <v>-0.49357510469378929</v>
      </c>
      <c r="BB58" s="126">
        <f t="shared" si="28"/>
        <v>0.51051106223449461</v>
      </c>
      <c r="BC58" s="126">
        <f t="shared" si="28"/>
        <v>1.9656400130692029</v>
      </c>
      <c r="BD58" s="126">
        <f t="shared" si="28"/>
        <v>0.43574908056268324</v>
      </c>
      <c r="BE58" s="126">
        <f t="shared" si="28"/>
        <v>1.5843809555393427</v>
      </c>
      <c r="BF58" s="126">
        <f t="shared" si="28"/>
        <v>-0.55562716582246174</v>
      </c>
      <c r="BG58" s="126">
        <f t="shared" si="28"/>
        <v>0.36310809146394757</v>
      </c>
      <c r="BH58" s="125" t="s">
        <v>191</v>
      </c>
    </row>
    <row r="59" spans="1:60" x14ac:dyDescent="0.3">
      <c r="A59" s="125" t="s">
        <v>192</v>
      </c>
      <c r="B59" s="126">
        <f t="shared" si="28"/>
        <v>-0.32814310608155745</v>
      </c>
      <c r="C59" s="126">
        <f t="shared" si="28"/>
        <v>-0.36421329099118105</v>
      </c>
      <c r="D59" s="126">
        <f t="shared" si="28"/>
        <v>-0.50161431351184116</v>
      </c>
      <c r="E59" s="126">
        <f t="shared" si="28"/>
        <v>-1.0289940707600225</v>
      </c>
      <c r="F59" s="126">
        <f t="shared" si="28"/>
        <v>0.81497615564096193</v>
      </c>
      <c r="G59" s="126">
        <f t="shared" si="28"/>
        <v>-1.8075418490181601</v>
      </c>
      <c r="H59" s="126">
        <f t="shared" si="28"/>
        <v>0.44584260278870408</v>
      </c>
      <c r="I59" s="126">
        <f t="shared" si="28"/>
        <v>-0.60366229825160278</v>
      </c>
      <c r="J59" s="126">
        <f t="shared" si="28"/>
        <v>-0.65799699960148539</v>
      </c>
      <c r="K59" s="126">
        <f t="shared" si="28"/>
        <v>9.1242959759838926E-2</v>
      </c>
      <c r="L59" s="126">
        <f t="shared" si="28"/>
        <v>-0.55632508347406295</v>
      </c>
      <c r="M59" s="126">
        <f t="shared" si="28"/>
        <v>-0.85339106660616426</v>
      </c>
      <c r="N59" s="126">
        <f t="shared" si="28"/>
        <v>-0.8087128160579572</v>
      </c>
      <c r="O59" s="126">
        <f t="shared" si="28"/>
        <v>1.1091108231081861</v>
      </c>
      <c r="P59" s="126">
        <f t="shared" si="28"/>
        <v>-1.4171352389172294</v>
      </c>
      <c r="Q59" s="126">
        <f t="shared" si="28"/>
        <v>0.75680371586014916</v>
      </c>
      <c r="R59" s="126">
        <f t="shared" si="28"/>
        <v>0.93052636485006368</v>
      </c>
      <c r="S59" s="126">
        <f t="shared" si="28"/>
        <v>1.3015533973572266</v>
      </c>
      <c r="T59" s="126">
        <f t="shared" si="28"/>
        <v>0.35788457786525041</v>
      </c>
      <c r="U59" s="126">
        <f t="shared" si="28"/>
        <v>-1.8841149279245251</v>
      </c>
      <c r="V59" s="126">
        <f t="shared" si="28"/>
        <v>0.14918123998703031</v>
      </c>
      <c r="W59" s="126">
        <f t="shared" si="28"/>
        <v>-0.94611325739162</v>
      </c>
      <c r="X59" s="126">
        <f t="shared" si="28"/>
        <v>-0.45048493655223332</v>
      </c>
      <c r="Y59" s="126">
        <f t="shared" si="28"/>
        <v>-1.4508542290169433</v>
      </c>
      <c r="Z59" s="126">
        <f t="shared" si="28"/>
        <v>0.82040935552514682</v>
      </c>
      <c r="AA59" s="126">
        <f t="shared" si="28"/>
        <v>-1.1349506809197509</v>
      </c>
      <c r="AB59" s="126">
        <f t="shared" si="28"/>
        <v>-0.8706788343288232</v>
      </c>
      <c r="AC59" s="126">
        <f t="shared" si="28"/>
        <v>-0.90504630695096155</v>
      </c>
      <c r="AD59" s="126">
        <f t="shared" si="28"/>
        <v>-0.75715520087409172</v>
      </c>
      <c r="AE59" s="126">
        <f t="shared" si="28"/>
        <v>1.1298182578850522</v>
      </c>
      <c r="AF59" s="126">
        <f t="shared" si="28"/>
        <v>-1.0773369378230673</v>
      </c>
      <c r="AG59" s="126">
        <f t="shared" si="28"/>
        <v>1.3653380972252482</v>
      </c>
      <c r="AH59" s="126">
        <f t="shared" si="28"/>
        <v>-0.29206715200896227</v>
      </c>
      <c r="AI59" s="126">
        <f t="shared" si="28"/>
        <v>-0.14098059087197032</v>
      </c>
      <c r="AJ59" s="126">
        <f t="shared" si="28"/>
        <v>-1.3809360890538112</v>
      </c>
      <c r="AK59" s="126">
        <f t="shared" si="28"/>
        <v>-3.9033793342691654</v>
      </c>
      <c r="AL59" s="126">
        <f t="shared" si="28"/>
        <v>1.8981512847444848</v>
      </c>
      <c r="AM59" s="126">
        <f t="shared" si="28"/>
        <v>-0.75400824608039752</v>
      </c>
      <c r="AN59" s="126">
        <f t="shared" si="28"/>
        <v>-2.3683829795848652</v>
      </c>
      <c r="AO59" s="126">
        <f t="shared" si="28"/>
        <v>-0.34180198445968357</v>
      </c>
      <c r="AP59" s="126">
        <f t="shared" si="28"/>
        <v>-1.4123733480826408</v>
      </c>
      <c r="AQ59" s="126">
        <f t="shared" si="28"/>
        <v>-0.35814859643840113</v>
      </c>
      <c r="AR59" s="126">
        <f t="shared" si="28"/>
        <v>0.91299403930507905</v>
      </c>
      <c r="AS59" s="126">
        <f t="shared" si="28"/>
        <v>-0.59473104074070415</v>
      </c>
      <c r="AT59" s="126">
        <f t="shared" si="28"/>
        <v>-0.54333495917386587</v>
      </c>
      <c r="AU59" s="126">
        <f t="shared" si="28"/>
        <v>-0.51257544851521919</v>
      </c>
      <c r="AV59" s="126">
        <f t="shared" si="28"/>
        <v>-0.22675030669699869</v>
      </c>
      <c r="AW59" s="126">
        <f t="shared" si="28"/>
        <v>-0.36972697347459754</v>
      </c>
      <c r="AX59" s="126">
        <f t="shared" si="28"/>
        <v>-0.26448510041162332</v>
      </c>
      <c r="AY59" s="126">
        <f t="shared" si="28"/>
        <v>-0.79399084913358997</v>
      </c>
      <c r="AZ59" s="126">
        <f t="shared" si="28"/>
        <v>0.29917693201353096</v>
      </c>
      <c r="BA59" s="126">
        <f t="shared" si="28"/>
        <v>-0.96549730341988638</v>
      </c>
      <c r="BB59" s="126">
        <f t="shared" si="28"/>
        <v>-0.52746427841300436</v>
      </c>
      <c r="BC59" s="126">
        <f t="shared" si="28"/>
        <v>0.94091197112350711</v>
      </c>
      <c r="BD59" s="126">
        <f t="shared" si="28"/>
        <v>1.1859526108651182</v>
      </c>
      <c r="BE59" s="126">
        <f t="shared" si="28"/>
        <v>-0.30605799832027597</v>
      </c>
      <c r="BF59" s="126">
        <f t="shared" si="28"/>
        <v>-0.55562716582246174</v>
      </c>
      <c r="BG59" s="126">
        <f t="shared" si="28"/>
        <v>0.17964651885972416</v>
      </c>
      <c r="BH59" s="125" t="s">
        <v>192</v>
      </c>
    </row>
    <row r="60" spans="1:60" x14ac:dyDescent="0.3">
      <c r="A60" s="125" t="s">
        <v>193</v>
      </c>
      <c r="B60" s="126">
        <f t="shared" si="28"/>
        <v>-0.32814310608155745</v>
      </c>
      <c r="C60" s="126">
        <f t="shared" si="28"/>
        <v>2.6750071524365442</v>
      </c>
      <c r="D60" s="126">
        <f t="shared" si="28"/>
        <v>-0.21780792395261134</v>
      </c>
      <c r="E60" s="126">
        <f t="shared" si="28"/>
        <v>-1.2768550126651199</v>
      </c>
      <c r="F60" s="126">
        <f t="shared" si="28"/>
        <v>0.86266501709949905</v>
      </c>
      <c r="G60" s="126">
        <f t="shared" si="28"/>
        <v>0.26441904491378038</v>
      </c>
      <c r="H60" s="126">
        <f t="shared" si="28"/>
        <v>-0.85486982128055411</v>
      </c>
      <c r="I60" s="126">
        <f t="shared" si="28"/>
        <v>-0.31818776556969985</v>
      </c>
      <c r="J60" s="126">
        <f t="shared" si="28"/>
        <v>-1.1463777656229734</v>
      </c>
      <c r="K60" s="126">
        <f t="shared" si="28"/>
        <v>-0.20387098821339</v>
      </c>
      <c r="L60" s="126">
        <f t="shared" si="28"/>
        <v>0.75668670321190024</v>
      </c>
      <c r="M60" s="126">
        <f t="shared" si="28"/>
        <v>0.78260064587297806</v>
      </c>
      <c r="N60" s="126">
        <f t="shared" si="28"/>
        <v>0.92173657241548146</v>
      </c>
      <c r="O60" s="126">
        <f t="shared" si="28"/>
        <v>-0.76292788336307471</v>
      </c>
      <c r="P60" s="126">
        <f t="shared" si="28"/>
        <v>1.566407115216081</v>
      </c>
      <c r="Q60" s="126">
        <f t="shared" si="28"/>
        <v>0.42109493841184714</v>
      </c>
      <c r="R60" s="126">
        <f t="shared" si="28"/>
        <v>0.2753793140203461</v>
      </c>
      <c r="S60" s="126">
        <f t="shared" si="28"/>
        <v>-0.28822990672035337</v>
      </c>
      <c r="T60" s="126">
        <f t="shared" si="28"/>
        <v>8.540363711165376E-2</v>
      </c>
      <c r="U60" s="126">
        <f t="shared" si="28"/>
        <v>1.1038541812282752</v>
      </c>
      <c r="V60" s="126">
        <f t="shared" si="28"/>
        <v>0.31551021528425349</v>
      </c>
      <c r="W60" s="126">
        <f t="shared" si="28"/>
        <v>1.189526123883951</v>
      </c>
      <c r="X60" s="126">
        <f t="shared" si="28"/>
        <v>0.78468767904760717</v>
      </c>
      <c r="Y60" s="126">
        <f t="shared" si="28"/>
        <v>-1.860176593811196</v>
      </c>
      <c r="Z60" s="126">
        <f t="shared" si="28"/>
        <v>1.3199710212974145</v>
      </c>
      <c r="AA60" s="126">
        <f t="shared" si="28"/>
        <v>-1.0666212329480904</v>
      </c>
      <c r="AB60" s="126">
        <f t="shared" si="28"/>
        <v>-1.0517223337003909</v>
      </c>
      <c r="AC60" s="126">
        <f t="shared" si="28"/>
        <v>-1.1960263951048253</v>
      </c>
      <c r="AD60" s="126">
        <f t="shared" si="28"/>
        <v>-0.69144051769958759</v>
      </c>
      <c r="AE60" s="126">
        <f t="shared" si="28"/>
        <v>0.95288164815841436</v>
      </c>
      <c r="AF60" s="126">
        <f t="shared" si="28"/>
        <v>-1.5925850385210565</v>
      </c>
      <c r="AG60" s="126">
        <f t="shared" si="28"/>
        <v>0.86150547886978246</v>
      </c>
      <c r="AH60" s="126">
        <f t="shared" si="28"/>
        <v>-2.0083091256170995</v>
      </c>
      <c r="AI60" s="126">
        <f t="shared" si="28"/>
        <v>-0.79889001494116574</v>
      </c>
      <c r="AJ60" s="126">
        <f t="shared" si="28"/>
        <v>-0.29462968675252371</v>
      </c>
      <c r="AK60" s="126">
        <f t="shared" si="28"/>
        <v>0.43473602908220987</v>
      </c>
      <c r="AL60" s="126">
        <f t="shared" si="28"/>
        <v>-0.7232080426349744</v>
      </c>
      <c r="AM60" s="126">
        <f t="shared" si="28"/>
        <v>-0.53605478628146519</v>
      </c>
      <c r="AN60" s="126">
        <f t="shared" si="28"/>
        <v>-0.11651415881003242</v>
      </c>
      <c r="AO60" s="126">
        <f t="shared" si="28"/>
        <v>-0.89612057521020672</v>
      </c>
      <c r="AP60" s="126">
        <f t="shared" si="28"/>
        <v>-1.314381621565875</v>
      </c>
      <c r="AQ60" s="126">
        <f t="shared" si="28"/>
        <v>-0.6374810447881103</v>
      </c>
      <c r="AR60" s="126">
        <f t="shared" si="28"/>
        <v>-0.72116344781827557</v>
      </c>
      <c r="AS60" s="126">
        <f t="shared" si="28"/>
        <v>-0.9791510337875875</v>
      </c>
      <c r="AT60" s="126">
        <f t="shared" si="28"/>
        <v>-0.92736912416702644</v>
      </c>
      <c r="AU60" s="126">
        <f t="shared" si="28"/>
        <v>0.15925001281865692</v>
      </c>
      <c r="AV60" s="126">
        <f t="shared" si="28"/>
        <v>-0.50177499497198585</v>
      </c>
      <c r="AW60" s="126">
        <f t="shared" si="28"/>
        <v>0.59684257678120134</v>
      </c>
      <c r="AX60" s="126">
        <f t="shared" si="28"/>
        <v>-0.95292607728198153</v>
      </c>
      <c r="AY60" s="126">
        <f t="shared" si="28"/>
        <v>-0.41069692881493813</v>
      </c>
      <c r="AZ60" s="126">
        <f t="shared" si="28"/>
        <v>-0.52109218198202878</v>
      </c>
      <c r="BA60" s="126">
        <f t="shared" si="28"/>
        <v>-0.43436704795423031</v>
      </c>
      <c r="BB60" s="126">
        <f t="shared" si="28"/>
        <v>-0.20552465578159321</v>
      </c>
      <c r="BC60" s="126">
        <f t="shared" si="28"/>
        <v>0.56944805591819248</v>
      </c>
      <c r="BD60" s="126">
        <f t="shared" si="28"/>
        <v>0.6372959312592501</v>
      </c>
      <c r="BE60" s="126">
        <f t="shared" si="28"/>
        <v>-1.0452460483202943</v>
      </c>
      <c r="BF60" s="126">
        <f t="shared" si="28"/>
        <v>-0.49265143483114038</v>
      </c>
      <c r="BG60" s="126">
        <f t="shared" si="28"/>
        <v>0.44379523258112658</v>
      </c>
      <c r="BH60" s="125" t="s">
        <v>193</v>
      </c>
    </row>
    <row r="61" spans="1:60" x14ac:dyDescent="0.3">
      <c r="A61" s="125" t="s">
        <v>194</v>
      </c>
      <c r="B61" s="126">
        <f t="shared" si="28"/>
        <v>-0.32814310608155745</v>
      </c>
      <c r="C61" s="126">
        <f t="shared" si="28"/>
        <v>-0.36421329099118105</v>
      </c>
      <c r="D61" s="126">
        <f t="shared" si="28"/>
        <v>0.26551129381652555</v>
      </c>
      <c r="E61" s="126">
        <f t="shared" si="28"/>
        <v>-0.65490208436321928</v>
      </c>
      <c r="F61" s="126">
        <f t="shared" si="28"/>
        <v>-0.53817849487603031</v>
      </c>
      <c r="G61" s="126">
        <f t="shared" si="28"/>
        <v>-0.29089211312677304</v>
      </c>
      <c r="H61" s="126">
        <f t="shared" si="28"/>
        <v>-5.3342303683150932E-2</v>
      </c>
      <c r="I61" s="126">
        <f t="shared" si="28"/>
        <v>0.56797944443394854</v>
      </c>
      <c r="J61" s="126">
        <f t="shared" si="28"/>
        <v>-0.42574350484374524</v>
      </c>
      <c r="K61" s="126">
        <f t="shared" si="28"/>
        <v>-0.53833346258304948</v>
      </c>
      <c r="L61" s="126">
        <f t="shared" si="28"/>
        <v>0.11228785106120426</v>
      </c>
      <c r="M61" s="126">
        <f t="shared" si="28"/>
        <v>0.22355890640867587</v>
      </c>
      <c r="N61" s="126">
        <f t="shared" si="28"/>
        <v>1.2261840459715891</v>
      </c>
      <c r="O61" s="126">
        <f t="shared" si="28"/>
        <v>-0.21568728538596524</v>
      </c>
      <c r="P61" s="126">
        <f t="shared" si="28"/>
        <v>-0.84840262028045477</v>
      </c>
      <c r="Q61" s="126">
        <f t="shared" si="28"/>
        <v>-1.0184698191207002</v>
      </c>
      <c r="R61" s="126">
        <f t="shared" si="28"/>
        <v>0.3496077976118902</v>
      </c>
      <c r="S61" s="126">
        <f t="shared" si="28"/>
        <v>0.24658198819975488</v>
      </c>
      <c r="T61" s="126">
        <f t="shared" si="28"/>
        <v>5.1232090561312497E-2</v>
      </c>
      <c r="U61" s="126">
        <f t="shared" si="28"/>
        <v>7.8764363833243423E-2</v>
      </c>
      <c r="V61" s="126">
        <f t="shared" si="28"/>
        <v>-1.0717831061508283</v>
      </c>
      <c r="W61" s="126">
        <f t="shared" si="28"/>
        <v>-2.853020123197993</v>
      </c>
      <c r="X61" s="126">
        <f t="shared" si="28"/>
        <v>-0.524899717592479</v>
      </c>
      <c r="Y61" s="126">
        <f t="shared" si="28"/>
        <v>0.5079148940461331</v>
      </c>
      <c r="Z61" s="126">
        <f t="shared" si="28"/>
        <v>-6.4533122778532945E-2</v>
      </c>
      <c r="AA61" s="126">
        <f t="shared" si="28"/>
        <v>2.2440076177330903</v>
      </c>
      <c r="AB61" s="126">
        <f t="shared" si="28"/>
        <v>0.10102357604618878</v>
      </c>
      <c r="AC61" s="126">
        <f t="shared" si="28"/>
        <v>0.29373015502007199</v>
      </c>
      <c r="AD61" s="126">
        <f t="shared" si="28"/>
        <v>-0.38836452508305497</v>
      </c>
      <c r="AE61" s="126">
        <f t="shared" si="28"/>
        <v>-0.94323411867079832</v>
      </c>
      <c r="AF61" s="126">
        <f t="shared" si="28"/>
        <v>0.72603141461989396</v>
      </c>
      <c r="AG61" s="126">
        <f t="shared" si="28"/>
        <v>0.69312354690830003</v>
      </c>
      <c r="AH61" s="126">
        <f t="shared" si="28"/>
        <v>1.4452964495435621</v>
      </c>
      <c r="AI61" s="126">
        <f t="shared" si="28"/>
        <v>2.6086649668553467E-16</v>
      </c>
      <c r="AJ61" s="126">
        <f t="shared" si="28"/>
        <v>1.4296661899161862</v>
      </c>
      <c r="AK61" s="126">
        <f t="shared" si="28"/>
        <v>0.25105110414754633</v>
      </c>
      <c r="AL61" s="126">
        <f t="shared" si="28"/>
        <v>0.61365731990230543</v>
      </c>
      <c r="AM61" s="126">
        <f t="shared" si="28"/>
        <v>0.73503576320961783</v>
      </c>
      <c r="AN61" s="126">
        <f t="shared" si="28"/>
        <v>1.0384989041453017</v>
      </c>
      <c r="AO61" s="126">
        <f t="shared" si="28"/>
        <v>-0.19882936741933696</v>
      </c>
      <c r="AP61" s="126">
        <f t="shared" si="28"/>
        <v>1.0509626421409151</v>
      </c>
      <c r="AQ61" s="126">
        <f t="shared" si="28"/>
        <v>-0.47813796737814834</v>
      </c>
      <c r="AR61" s="126">
        <f t="shared" si="28"/>
        <v>-3.161788149099269</v>
      </c>
      <c r="AS61" s="126">
        <f t="shared" si="28"/>
        <v>-0.48317364689758485</v>
      </c>
      <c r="AT61" s="126">
        <f t="shared" si="28"/>
        <v>-1.1076300587556536</v>
      </c>
      <c r="AU61" s="126">
        <f t="shared" si="28"/>
        <v>-0.60735379201585848</v>
      </c>
      <c r="AV61" s="126">
        <f t="shared" si="28"/>
        <v>-1.4624610020109678E-2</v>
      </c>
      <c r="AW61" s="126">
        <f t="shared" si="28"/>
        <v>-0.90438607428770668</v>
      </c>
      <c r="AX61" s="126">
        <f t="shared" si="28"/>
        <v>1.3639705924575396</v>
      </c>
      <c r="AY61" s="126">
        <f t="shared" si="28"/>
        <v>1.298361868934917</v>
      </c>
      <c r="AZ61" s="126">
        <f t="shared" si="28"/>
        <v>3.3122119340520642</v>
      </c>
      <c r="BA61" s="126">
        <f t="shared" si="28"/>
        <v>0.75464405282901659</v>
      </c>
      <c r="BB61" s="126">
        <f t="shared" si="28"/>
        <v>0.9566891544767131</v>
      </c>
      <c r="BC61" s="126">
        <f t="shared" si="28"/>
        <v>-0.96764400700035091</v>
      </c>
      <c r="BD61" s="126">
        <f t="shared" si="28"/>
        <v>0.400984098703071</v>
      </c>
      <c r="BE61" s="126">
        <f t="shared" si="28"/>
        <v>-0.83596197210512158</v>
      </c>
      <c r="BF61" s="126">
        <f t="shared" si="28"/>
        <v>-0.26605279470176246</v>
      </c>
      <c r="BG61" s="126">
        <f t="shared" si="28"/>
        <v>-0.54753388873954312</v>
      </c>
      <c r="BH61" s="125" t="s">
        <v>194</v>
      </c>
    </row>
    <row r="62" spans="1:60" x14ac:dyDescent="0.3">
      <c r="A62" s="125" t="s">
        <v>195</v>
      </c>
      <c r="B62" s="126">
        <f t="shared" ref="B62:BG63" si="29">(B26-B$36)/B$37</f>
        <v>-0.32814310608155745</v>
      </c>
      <c r="C62" s="126">
        <f t="shared" si="29"/>
        <v>-0.36421329099118105</v>
      </c>
      <c r="D62" s="126">
        <f t="shared" si="29"/>
        <v>0.10140096140155185</v>
      </c>
      <c r="E62" s="126">
        <f t="shared" si="29"/>
        <v>-1.420840287204435</v>
      </c>
      <c r="F62" s="126">
        <f t="shared" si="29"/>
        <v>-1.1156871129828583</v>
      </c>
      <c r="G62" s="126">
        <f t="shared" si="29"/>
        <v>-2.2879617748506993</v>
      </c>
      <c r="H62" s="126">
        <f t="shared" si="29"/>
        <v>-0.54024659752970905</v>
      </c>
      <c r="I62" s="126">
        <f t="shared" si="29"/>
        <v>-0.29930386873525905</v>
      </c>
      <c r="J62" s="126">
        <f t="shared" si="29"/>
        <v>-0.92535217785633395</v>
      </c>
      <c r="K62" s="126">
        <f t="shared" si="29"/>
        <v>-0.38093935699732734</v>
      </c>
      <c r="L62" s="126">
        <f t="shared" si="29"/>
        <v>-2.2899090534058839</v>
      </c>
      <c r="M62" s="126">
        <f t="shared" si="29"/>
        <v>6.4777820643667883E-2</v>
      </c>
      <c r="N62" s="126">
        <f t="shared" si="29"/>
        <v>0.42107555041364736</v>
      </c>
      <c r="O62" s="126">
        <f t="shared" si="29"/>
        <v>0.59254498239561226</v>
      </c>
      <c r="P62" s="126">
        <f t="shared" si="29"/>
        <v>-0.34529299610177006</v>
      </c>
      <c r="Q62" s="126">
        <f t="shared" si="29"/>
        <v>0.18955655083668227</v>
      </c>
      <c r="R62" s="126">
        <f t="shared" si="29"/>
        <v>1.9940542033322579</v>
      </c>
      <c r="S62" s="126">
        <f t="shared" si="29"/>
        <v>1.4909072400265158</v>
      </c>
      <c r="T62" s="126">
        <f t="shared" si="29"/>
        <v>-0.44083817976361106</v>
      </c>
      <c r="U62" s="126">
        <f t="shared" si="29"/>
        <v>1.132306317317751</v>
      </c>
      <c r="V62" s="126">
        <f t="shared" si="29"/>
        <v>-1.4727723179409216</v>
      </c>
      <c r="W62" s="126">
        <f t="shared" si="29"/>
        <v>0.92967857797035935</v>
      </c>
      <c r="X62" s="126">
        <f t="shared" si="29"/>
        <v>0.54032445575985311</v>
      </c>
      <c r="Y62" s="126">
        <f t="shared" si="29"/>
        <v>-1.5427345936012447</v>
      </c>
      <c r="Z62" s="126">
        <f t="shared" si="29"/>
        <v>2.1026720964239667</v>
      </c>
      <c r="AA62" s="126">
        <f t="shared" si="29"/>
        <v>-1.6704903987687567</v>
      </c>
      <c r="AB62" s="126">
        <f t="shared" si="29"/>
        <v>-1.0520505303408394</v>
      </c>
      <c r="AC62" s="126">
        <f t="shared" si="29"/>
        <v>-1.0318002951795946</v>
      </c>
      <c r="AD62" s="126">
        <f t="shared" si="29"/>
        <v>-0.38334006756535077</v>
      </c>
      <c r="AE62" s="126">
        <f t="shared" si="29"/>
        <v>1.8430001031927743</v>
      </c>
      <c r="AF62" s="126">
        <f t="shared" si="29"/>
        <v>-1.1944387788907922</v>
      </c>
      <c r="AG62" s="126">
        <f t="shared" si="29"/>
        <v>0.16512289750252795</v>
      </c>
      <c r="AH62" s="126">
        <f t="shared" si="29"/>
        <v>-0.35202637416571347</v>
      </c>
      <c r="AI62" s="126">
        <f t="shared" si="29"/>
        <v>-1.268825317847734</v>
      </c>
      <c r="AJ62" s="126">
        <f t="shared" si="29"/>
        <v>-1.2602353776870014</v>
      </c>
      <c r="AK62" s="126">
        <f t="shared" si="29"/>
        <v>0.38500580871224027</v>
      </c>
      <c r="AL62" s="126">
        <f t="shared" si="29"/>
        <v>1.1241965135969683</v>
      </c>
      <c r="AM62" s="126">
        <f t="shared" si="29"/>
        <v>-0.32057890186646176</v>
      </c>
      <c r="AN62" s="126">
        <f t="shared" si="29"/>
        <v>-0.33331643604242978</v>
      </c>
      <c r="AO62" s="126">
        <f t="shared" si="29"/>
        <v>-0.97998724995341502</v>
      </c>
      <c r="AP62" s="126">
        <f t="shared" si="29"/>
        <v>-1.9394654339749808</v>
      </c>
      <c r="AQ62" s="126">
        <f t="shared" si="29"/>
        <v>4.2577365107154153</v>
      </c>
      <c r="AR62" s="126">
        <f t="shared" si="29"/>
        <v>0.17248071646876129</v>
      </c>
      <c r="AS62" s="126">
        <f t="shared" si="29"/>
        <v>0.37415060032697017</v>
      </c>
      <c r="AT62" s="126">
        <f t="shared" si="29"/>
        <v>-0.77484064105357364</v>
      </c>
      <c r="AU62" s="126">
        <f t="shared" si="29"/>
        <v>-0.53154298822659152</v>
      </c>
      <c r="AV62" s="126">
        <f t="shared" si="29"/>
        <v>-0.36296014611907362</v>
      </c>
      <c r="AW62" s="126">
        <f t="shared" si="29"/>
        <v>-0.51321097192300225</v>
      </c>
      <c r="AX62" s="126">
        <f t="shared" si="29"/>
        <v>-1.1255492475281468</v>
      </c>
      <c r="AY62" s="126">
        <f t="shared" si="29"/>
        <v>-0.87120492165358554</v>
      </c>
      <c r="AZ62" s="126">
        <f t="shared" si="29"/>
        <v>-8.8579006751102404E-2</v>
      </c>
      <c r="BA62" s="126">
        <f t="shared" si="29"/>
        <v>-0.89674743224026576</v>
      </c>
      <c r="BB62" s="126">
        <f t="shared" si="29"/>
        <v>-1.4097756922838882</v>
      </c>
      <c r="BC62" s="126">
        <f t="shared" si="29"/>
        <v>6.3488585207505319E-2</v>
      </c>
      <c r="BD62" s="126">
        <f t="shared" si="29"/>
        <v>2.0352828210982605</v>
      </c>
      <c r="BE62" s="126">
        <f t="shared" si="29"/>
        <v>-1.2274750524112412</v>
      </c>
      <c r="BF62" s="126">
        <f t="shared" si="29"/>
        <v>-0.55562716582246174</v>
      </c>
      <c r="BG62" s="126">
        <f t="shared" si="29"/>
        <v>-0.78957284282315554</v>
      </c>
      <c r="BH62" s="125" t="s">
        <v>195</v>
      </c>
    </row>
    <row r="63" spans="1:60" x14ac:dyDescent="0.3">
      <c r="A63" s="125" t="s">
        <v>196</v>
      </c>
      <c r="B63" s="126">
        <f t="shared" si="29"/>
        <v>-0.32814310608155745</v>
      </c>
      <c r="C63" s="126">
        <f t="shared" si="29"/>
        <v>-0.36421329099118105</v>
      </c>
      <c r="D63" s="126">
        <f t="shared" si="29"/>
        <v>-0.35208930319775272</v>
      </c>
      <c r="E63" s="126">
        <f t="shared" si="29"/>
        <v>0.67063420541486574</v>
      </c>
      <c r="F63" s="126">
        <f t="shared" si="29"/>
        <v>0.50526760186879816</v>
      </c>
      <c r="G63" s="126">
        <f t="shared" si="29"/>
        <v>0.22169687475132482</v>
      </c>
      <c r="H63" s="126">
        <f t="shared" si="29"/>
        <v>0.46875308739808597</v>
      </c>
      <c r="I63" s="126">
        <f t="shared" si="29"/>
        <v>0.52909221257362449</v>
      </c>
      <c r="J63" s="126">
        <f t="shared" si="29"/>
        <v>2.2089871071105311</v>
      </c>
      <c r="K63" s="126">
        <f t="shared" si="29"/>
        <v>0.16994001255269997</v>
      </c>
      <c r="L63" s="126">
        <f t="shared" si="29"/>
        <v>0.26527596788065361</v>
      </c>
      <c r="M63" s="126">
        <f t="shared" si="29"/>
        <v>-1.2784425985088297</v>
      </c>
      <c r="N63" s="126">
        <f t="shared" si="29"/>
        <v>0.28080373705670436</v>
      </c>
      <c r="O63" s="126">
        <f t="shared" si="29"/>
        <v>-0.55101769435917269</v>
      </c>
      <c r="P63" s="126">
        <f t="shared" si="29"/>
        <v>1.1075401148539361</v>
      </c>
      <c r="Q63" s="126">
        <f t="shared" si="29"/>
        <v>0.11758902241368926</v>
      </c>
      <c r="R63" s="126">
        <f t="shared" si="29"/>
        <v>0.46331951715638375</v>
      </c>
      <c r="S63" s="126">
        <f t="shared" si="29"/>
        <v>-0.3220550834028546</v>
      </c>
      <c r="T63" s="126">
        <f t="shared" si="29"/>
        <v>-0.73398642591462915</v>
      </c>
      <c r="U63" s="126">
        <f t="shared" si="29"/>
        <v>-0.24501921525182896</v>
      </c>
      <c r="V63" s="126">
        <f t="shared" si="29"/>
        <v>-1.3186515501973026</v>
      </c>
      <c r="W63" s="126">
        <f t="shared" si="29"/>
        <v>0.34237055651236314</v>
      </c>
      <c r="X63" s="126">
        <f t="shared" si="29"/>
        <v>-1.0711358762921572</v>
      </c>
      <c r="Y63" s="126">
        <f t="shared" si="29"/>
        <v>0.17341459450958627</v>
      </c>
      <c r="Z63" s="126">
        <f t="shared" si="29"/>
        <v>-0.1253501384955259</v>
      </c>
      <c r="AA63" s="126">
        <f t="shared" si="29"/>
        <v>0.66152137284186319</v>
      </c>
      <c r="AB63" s="126">
        <f t="shared" si="29"/>
        <v>-0.68112954064214271</v>
      </c>
      <c r="AC63" s="126">
        <f t="shared" si="29"/>
        <v>-0.20340732772461162</v>
      </c>
      <c r="AD63" s="126">
        <f t="shared" si="29"/>
        <v>1.4904342558592993</v>
      </c>
      <c r="AE63" s="126">
        <f t="shared" si="29"/>
        <v>0.38992967095762376</v>
      </c>
      <c r="AF63" s="126">
        <f t="shared" si="29"/>
        <v>1.6511359590549197</v>
      </c>
      <c r="AG63" s="126">
        <f t="shared" si="29"/>
        <v>-6.6616498437957986E-2</v>
      </c>
      <c r="AH63" s="126">
        <f t="shared" si="29"/>
        <v>-0.15122972468911938</v>
      </c>
      <c r="AI63" s="126">
        <f t="shared" si="29"/>
        <v>-9.3987060581313467E-2</v>
      </c>
      <c r="AJ63" s="126">
        <f t="shared" si="29"/>
        <v>-3.598530525221743E-2</v>
      </c>
      <c r="AK63" s="126">
        <f t="shared" si="29"/>
        <v>0.17412262914646362</v>
      </c>
      <c r="AL63" s="126">
        <f t="shared" si="29"/>
        <v>0.10043690873947232</v>
      </c>
      <c r="AM63" s="126">
        <f t="shared" si="29"/>
        <v>-3.7492557100966848</v>
      </c>
      <c r="AN63" s="126">
        <f t="shared" si="29"/>
        <v>-1.7651358042681962</v>
      </c>
      <c r="AO63" s="126">
        <f t="shared" si="29"/>
        <v>-0.56479115325732854</v>
      </c>
      <c r="AP63" s="126">
        <f t="shared" si="29"/>
        <v>-0.15839725548351979</v>
      </c>
      <c r="AQ63" s="126">
        <f t="shared" si="29"/>
        <v>-0.54919878179245984</v>
      </c>
      <c r="AR63" s="126">
        <f t="shared" si="29"/>
        <v>0.42748806247307281</v>
      </c>
      <c r="AS63" s="126">
        <f t="shared" si="29"/>
        <v>-0.77443565193812969</v>
      </c>
      <c r="AT63" s="126">
        <f t="shared" si="29"/>
        <v>0.27309199341255069</v>
      </c>
      <c r="AU63" s="126">
        <f t="shared" si="29"/>
        <v>-0.74037117704615596</v>
      </c>
      <c r="AV63" s="126">
        <f t="shared" si="29"/>
        <v>0.19066839342881325</v>
      </c>
      <c r="AW63" s="126">
        <f t="shared" si="29"/>
        <v>3.4459636737452136E-2</v>
      </c>
      <c r="AX63" s="126">
        <f t="shared" si="29"/>
        <v>-0.19270722402256302</v>
      </c>
      <c r="AY63" s="126">
        <f t="shared" si="29"/>
        <v>-0.32816586157067107</v>
      </c>
      <c r="AZ63" s="126">
        <f t="shared" si="29"/>
        <v>4.246187049564578E-2</v>
      </c>
      <c r="BA63" s="126">
        <f t="shared" si="29"/>
        <v>-0.34763574577229128</v>
      </c>
      <c r="BB63" s="126">
        <f t="shared" si="29"/>
        <v>-1.1905423396571735</v>
      </c>
      <c r="BC63" s="126">
        <f t="shared" si="29"/>
        <v>0.51821165382090772</v>
      </c>
      <c r="BD63" s="126">
        <f t="shared" si="29"/>
        <v>-0.4671043761859463</v>
      </c>
      <c r="BE63" s="126">
        <f t="shared" si="29"/>
        <v>-0.36279868501491724</v>
      </c>
      <c r="BF63" s="126">
        <f t="shared" si="29"/>
        <v>-0.55562716582246174</v>
      </c>
      <c r="BG63" s="126">
        <f t="shared" si="29"/>
        <v>-0.36673866926237031</v>
      </c>
      <c r="BH63" s="125" t="s">
        <v>196</v>
      </c>
    </row>
    <row r="64" spans="1:60" x14ac:dyDescent="0.3">
      <c r="B64" s="199">
        <v>59</v>
      </c>
      <c r="C64" s="199">
        <v>58</v>
      </c>
      <c r="D64" s="199">
        <v>57</v>
      </c>
      <c r="E64" s="199">
        <v>56</v>
      </c>
      <c r="F64" s="199">
        <v>55</v>
      </c>
      <c r="G64" s="199">
        <v>54</v>
      </c>
      <c r="H64" s="199">
        <v>53</v>
      </c>
      <c r="I64" s="199">
        <v>52</v>
      </c>
      <c r="J64" s="199">
        <v>51</v>
      </c>
      <c r="K64" s="199">
        <v>50</v>
      </c>
      <c r="L64" s="199">
        <v>49</v>
      </c>
      <c r="M64" s="199">
        <v>48</v>
      </c>
      <c r="N64" s="199">
        <v>47</v>
      </c>
      <c r="O64" s="199">
        <v>46</v>
      </c>
      <c r="P64" s="199">
        <v>45</v>
      </c>
      <c r="Q64" s="199">
        <v>44</v>
      </c>
      <c r="R64" s="199">
        <v>43</v>
      </c>
      <c r="S64" s="199">
        <v>42</v>
      </c>
      <c r="T64" s="199">
        <v>41</v>
      </c>
      <c r="U64" s="199">
        <v>40</v>
      </c>
      <c r="V64" s="199">
        <v>39</v>
      </c>
      <c r="W64" s="199">
        <v>38</v>
      </c>
      <c r="X64" s="199">
        <v>37</v>
      </c>
      <c r="Y64" s="199">
        <v>36</v>
      </c>
      <c r="Z64" s="199">
        <v>35</v>
      </c>
      <c r="AA64" s="199">
        <v>34</v>
      </c>
      <c r="AB64" s="199">
        <v>33</v>
      </c>
      <c r="AC64" s="199">
        <v>32</v>
      </c>
      <c r="AD64" s="199">
        <v>31</v>
      </c>
      <c r="AE64" s="199">
        <v>30</v>
      </c>
      <c r="AF64" s="199">
        <v>29</v>
      </c>
      <c r="AG64" s="199">
        <v>28</v>
      </c>
      <c r="AH64" s="199">
        <v>27</v>
      </c>
      <c r="AI64" s="199">
        <v>26</v>
      </c>
      <c r="AJ64" s="199">
        <v>25</v>
      </c>
      <c r="AK64" s="199">
        <v>24</v>
      </c>
      <c r="AL64" s="199">
        <v>23</v>
      </c>
      <c r="AM64" s="199">
        <v>22</v>
      </c>
      <c r="AN64" s="199">
        <v>21</v>
      </c>
      <c r="AO64" s="199">
        <v>20</v>
      </c>
      <c r="AP64" s="199">
        <v>19</v>
      </c>
      <c r="AQ64" s="199">
        <v>18</v>
      </c>
      <c r="AR64" s="199">
        <v>17</v>
      </c>
      <c r="AS64" s="199">
        <v>16</v>
      </c>
      <c r="AT64" s="199">
        <v>15</v>
      </c>
      <c r="AU64" s="199">
        <v>14</v>
      </c>
      <c r="AV64" s="199">
        <v>13</v>
      </c>
      <c r="AW64" s="199">
        <v>12</v>
      </c>
      <c r="AX64" s="199">
        <v>11</v>
      </c>
      <c r="AY64" s="199">
        <v>10</v>
      </c>
      <c r="AZ64" s="199">
        <v>9</v>
      </c>
      <c r="BA64" s="199">
        <v>8</v>
      </c>
      <c r="BB64" s="199">
        <v>7</v>
      </c>
      <c r="BC64" s="199">
        <v>6</v>
      </c>
      <c r="BD64" s="199">
        <v>5</v>
      </c>
      <c r="BE64" s="199">
        <v>4</v>
      </c>
      <c r="BF64" s="199">
        <v>3</v>
      </c>
      <c r="BG64" s="199">
        <v>2</v>
      </c>
      <c r="BH64" s="199">
        <v>1</v>
      </c>
    </row>
    <row r="65" spans="1:59" x14ac:dyDescent="0.3">
      <c r="A65" s="117" t="s">
        <v>203</v>
      </c>
      <c r="B65" s="126">
        <f>_xlfn.PERCENTILE.INC(B5:B27,0.03)</f>
        <v>0</v>
      </c>
      <c r="C65" s="126">
        <f t="shared" ref="C65:BG65" si="30">_xlfn.PERCENTILE.INC(C5:C27,0.03)</f>
        <v>0</v>
      </c>
      <c r="D65" s="126">
        <f t="shared" si="30"/>
        <v>0</v>
      </c>
      <c r="E65" s="126">
        <f t="shared" si="30"/>
        <v>1.0645939638118973E-2</v>
      </c>
      <c r="F65" s="126">
        <f t="shared" si="30"/>
        <v>0</v>
      </c>
      <c r="G65" s="126">
        <f t="shared" si="30"/>
        <v>0.79686543984059077</v>
      </c>
      <c r="H65" s="126">
        <f t="shared" si="30"/>
        <v>0.21788526471763672</v>
      </c>
      <c r="I65" s="126">
        <f t="shared" si="30"/>
        <v>0.17535504313793956</v>
      </c>
      <c r="J65" s="126">
        <f t="shared" si="30"/>
        <v>6.5185097527907295E-3</v>
      </c>
      <c r="K65" s="126">
        <f t="shared" si="30"/>
        <v>51.999999999999993</v>
      </c>
      <c r="L65" s="126">
        <f t="shared" si="30"/>
        <v>3.3792472527472532</v>
      </c>
      <c r="M65" s="126">
        <f t="shared" si="30"/>
        <v>3.745531914893617</v>
      </c>
      <c r="N65" s="126">
        <f t="shared" si="30"/>
        <v>3.0259999999999998</v>
      </c>
      <c r="O65" s="126">
        <f t="shared" si="30"/>
        <v>0.21904411764705883</v>
      </c>
      <c r="P65" s="126">
        <f t="shared" si="30"/>
        <v>3.3003985507246378</v>
      </c>
      <c r="Q65" s="126">
        <f t="shared" si="30"/>
        <v>0.38285714285714284</v>
      </c>
      <c r="R65" s="126">
        <f t="shared" si="30"/>
        <v>0.11244444444444443</v>
      </c>
      <c r="S65" s="126">
        <f t="shared" si="30"/>
        <v>2.8740000000000001</v>
      </c>
      <c r="T65" s="126">
        <f t="shared" si="30"/>
        <v>2.5768421052631583</v>
      </c>
      <c r="U65" s="126">
        <f t="shared" si="30"/>
        <v>3.3454782608695655</v>
      </c>
      <c r="V65" s="126">
        <f t="shared" si="30"/>
        <v>2.6585924713584288</v>
      </c>
      <c r="W65" s="126">
        <f t="shared" si="30"/>
        <v>2.8519999999999999</v>
      </c>
      <c r="X65" s="126">
        <f t="shared" si="30"/>
        <v>2.8195098039215689</v>
      </c>
      <c r="Y65" s="126">
        <f t="shared" si="30"/>
        <v>8.7601152739537145E-3</v>
      </c>
      <c r="Z65" s="126">
        <f t="shared" si="30"/>
        <v>0.3988693294444402</v>
      </c>
      <c r="AA65" s="126">
        <f t="shared" si="30"/>
        <v>7.0301153505727174E-2</v>
      </c>
      <c r="AB65" s="126">
        <f t="shared" si="30"/>
        <v>9.2464091943042937E-4</v>
      </c>
      <c r="AC65" s="126">
        <f t="shared" si="30"/>
        <v>1.1852777749034916E-2</v>
      </c>
      <c r="AD65" s="126">
        <f t="shared" si="30"/>
        <v>0.46927495667869445</v>
      </c>
      <c r="AE65" s="126">
        <f t="shared" si="30"/>
        <v>0.3438321174956287</v>
      </c>
      <c r="AF65" s="126">
        <f t="shared" si="30"/>
        <v>1.0598E-2</v>
      </c>
      <c r="AG65" s="126">
        <f t="shared" si="30"/>
        <v>0.50950552519091485</v>
      </c>
      <c r="AH65" s="126">
        <f t="shared" si="30"/>
        <v>278.18361571795106</v>
      </c>
      <c r="AI65" s="126">
        <f t="shared" si="30"/>
        <v>0</v>
      </c>
      <c r="AJ65" s="126">
        <f t="shared" si="30"/>
        <v>0.11917999999999999</v>
      </c>
      <c r="AK65" s="213">
        <f t="shared" si="30"/>
        <v>0.77924854113234154</v>
      </c>
      <c r="AL65" s="126">
        <f t="shared" si="30"/>
        <v>495.21591758137606</v>
      </c>
      <c r="AM65" s="126">
        <f t="shared" si="30"/>
        <v>0.51420986276910896</v>
      </c>
      <c r="AN65" s="126">
        <f t="shared" si="30"/>
        <v>0.76352395608401979</v>
      </c>
      <c r="AO65" s="126">
        <f t="shared" si="30"/>
        <v>8.7735007508814179E-3</v>
      </c>
      <c r="AP65" s="126">
        <f t="shared" si="30"/>
        <v>0.14194308875123007</v>
      </c>
      <c r="AQ65" s="126">
        <f t="shared" si="30"/>
        <v>6.816886458549656E-3</v>
      </c>
      <c r="AR65" s="213">
        <f t="shared" si="30"/>
        <v>0.40357143342857144</v>
      </c>
      <c r="AS65" s="126">
        <f t="shared" si="30"/>
        <v>7.3884430255755093E-3</v>
      </c>
      <c r="AT65" s="126">
        <f t="shared" si="30"/>
        <v>0.42389417989417988</v>
      </c>
      <c r="AU65" s="126">
        <f t="shared" si="30"/>
        <v>1.3026280093127354</v>
      </c>
      <c r="AV65" s="126">
        <f t="shared" si="30"/>
        <v>270.08821051945677</v>
      </c>
      <c r="AW65" s="126">
        <f t="shared" si="30"/>
        <v>2096145327.8586712</v>
      </c>
      <c r="AX65" s="126">
        <f t="shared" si="30"/>
        <v>0</v>
      </c>
      <c r="AY65" s="126">
        <f t="shared" si="30"/>
        <v>0</v>
      </c>
      <c r="AZ65" s="126">
        <f t="shared" si="30"/>
        <v>0</v>
      </c>
      <c r="BA65" s="126">
        <f t="shared" si="30"/>
        <v>264.2829874765747</v>
      </c>
      <c r="BB65" s="126">
        <f t="shared" si="30"/>
        <v>0.71711688880284419</v>
      </c>
      <c r="BC65" s="126">
        <f t="shared" si="30"/>
        <v>-1.6233999999999998E-2</v>
      </c>
      <c r="BD65" s="126">
        <f t="shared" si="30"/>
        <v>3.3381656282308193E-5</v>
      </c>
      <c r="BE65" s="126">
        <f t="shared" si="30"/>
        <v>6829281.1551029291</v>
      </c>
      <c r="BF65" s="126">
        <f t="shared" si="30"/>
        <v>0</v>
      </c>
      <c r="BG65" s="126">
        <f t="shared" si="30"/>
        <v>27469.359999999997</v>
      </c>
    </row>
    <row r="66" spans="1:59" x14ac:dyDescent="0.3">
      <c r="A66" s="117" t="s">
        <v>204</v>
      </c>
      <c r="B66" s="213">
        <f>_xlfn.PERCENTILE.INC(B5:B27,0.97)</f>
        <v>292517.85129793693</v>
      </c>
      <c r="C66" s="213">
        <f t="shared" ref="C66:BG66" si="31">_xlfn.PERCENTILE.INC(C5:C27,0.97)</f>
        <v>15248942.888285952</v>
      </c>
      <c r="D66" s="213">
        <f t="shared" si="31"/>
        <v>3.5623035323328209E-2</v>
      </c>
      <c r="E66" s="126">
        <f t="shared" si="31"/>
        <v>0.15388655196016063</v>
      </c>
      <c r="F66" s="213">
        <f t="shared" si="31"/>
        <v>4.4030664686835041E-3</v>
      </c>
      <c r="G66" s="126">
        <f t="shared" si="31"/>
        <v>0.93782896409309746</v>
      </c>
      <c r="H66" s="126">
        <f t="shared" si="31"/>
        <v>0.38937569119675702</v>
      </c>
      <c r="I66" s="213">
        <f t="shared" si="31"/>
        <v>0.57045654419168712</v>
      </c>
      <c r="J66" s="126">
        <f t="shared" si="31"/>
        <v>0.12338151849053444</v>
      </c>
      <c r="K66" s="213">
        <f t="shared" si="31"/>
        <v>487.39999999999992</v>
      </c>
      <c r="L66" s="126">
        <f t="shared" si="31"/>
        <v>6.0492954545454545</v>
      </c>
      <c r="M66" s="126">
        <f t="shared" si="31"/>
        <v>4.8965263157894734</v>
      </c>
      <c r="N66" s="126">
        <f t="shared" si="31"/>
        <v>4.2309022556390978</v>
      </c>
      <c r="O66" s="126">
        <f t="shared" si="31"/>
        <v>0.69440000000000002</v>
      </c>
      <c r="P66" s="126">
        <f t="shared" si="31"/>
        <v>4.5875219298245611</v>
      </c>
      <c r="Q66" s="126">
        <f t="shared" si="31"/>
        <v>0.90309090909090906</v>
      </c>
      <c r="R66" s="126">
        <f t="shared" si="31"/>
        <v>0.67538461538461536</v>
      </c>
      <c r="S66" s="126">
        <f t="shared" si="31"/>
        <v>4.1795833333333334</v>
      </c>
      <c r="T66" s="126">
        <f t="shared" si="31"/>
        <v>4.07</v>
      </c>
      <c r="U66" s="126">
        <f t="shared" si="31"/>
        <v>4.2013533834586463</v>
      </c>
      <c r="V66" s="126">
        <f t="shared" si="31"/>
        <v>4</v>
      </c>
      <c r="W66" s="126">
        <f t="shared" si="31"/>
        <v>4.0601136363636359</v>
      </c>
      <c r="X66" s="126">
        <f t="shared" si="31"/>
        <v>4.3470454545454542</v>
      </c>
      <c r="Y66" s="126">
        <f t="shared" si="31"/>
        <v>6.883907297224108E-2</v>
      </c>
      <c r="Z66" s="126">
        <f t="shared" si="31"/>
        <v>0.89740462559748579</v>
      </c>
      <c r="AA66" s="126">
        <f t="shared" si="31"/>
        <v>0.48918351639031066</v>
      </c>
      <c r="AB66" s="126">
        <f t="shared" si="31"/>
        <v>9.5721451903851479E-2</v>
      </c>
      <c r="AC66" s="126">
        <f t="shared" si="31"/>
        <v>0.21614653230034578</v>
      </c>
      <c r="AD66" s="126">
        <f t="shared" si="31"/>
        <v>0.62574731268601558</v>
      </c>
      <c r="AE66" s="126">
        <f t="shared" si="31"/>
        <v>0.64019413126251845</v>
      </c>
      <c r="AF66" s="126">
        <f t="shared" si="31"/>
        <v>3.9289999999999999E-2</v>
      </c>
      <c r="AG66" s="126">
        <f t="shared" si="31"/>
        <v>0.97222835433264121</v>
      </c>
      <c r="AH66" s="126">
        <f t="shared" si="31"/>
        <v>702.47902761335297</v>
      </c>
      <c r="AI66" s="126">
        <f t="shared" si="31"/>
        <v>0.72280000000000044</v>
      </c>
      <c r="AJ66" s="126">
        <f t="shared" si="31"/>
        <v>0.29136000000000001</v>
      </c>
      <c r="AK66" s="126">
        <f t="shared" si="31"/>
        <v>0.99946764319625103</v>
      </c>
      <c r="AL66" s="126">
        <f t="shared" si="31"/>
        <v>650.26459260133174</v>
      </c>
      <c r="AM66" s="126">
        <f t="shared" si="31"/>
        <v>0.91302815911262469</v>
      </c>
      <c r="AN66" s="126">
        <f t="shared" si="31"/>
        <v>0.99708044320978528</v>
      </c>
      <c r="AO66" s="126">
        <f t="shared" si="31"/>
        <v>6.7504056847885185E-2</v>
      </c>
      <c r="AP66" s="126">
        <f t="shared" si="31"/>
        <v>0.78932708965369114</v>
      </c>
      <c r="AQ66" s="213">
        <f t="shared" si="31"/>
        <v>0.50387084224802536</v>
      </c>
      <c r="AR66" s="126">
        <f t="shared" si="31"/>
        <v>0.82524369747899162</v>
      </c>
      <c r="AS66" s="126">
        <f t="shared" si="31"/>
        <v>2.8143096018326774E-2</v>
      </c>
      <c r="AT66" s="126">
        <f t="shared" si="31"/>
        <v>0.7915151515151515</v>
      </c>
      <c r="AU66" s="126">
        <f t="shared" si="31"/>
        <v>17.281370669948018</v>
      </c>
      <c r="AV66" s="126">
        <f t="shared" si="31"/>
        <v>1168.2643683621727</v>
      </c>
      <c r="AW66" s="213">
        <f t="shared" si="31"/>
        <v>10805084015.466274</v>
      </c>
      <c r="AX66" s="126">
        <f t="shared" si="31"/>
        <v>32.964056762850504</v>
      </c>
      <c r="AY66" s="213">
        <f t="shared" si="31"/>
        <v>49.559422291052314</v>
      </c>
      <c r="AZ66" s="213">
        <f t="shared" si="31"/>
        <v>20.212726255636309</v>
      </c>
      <c r="BA66" s="126">
        <f t="shared" si="31"/>
        <v>3785.6692110112776</v>
      </c>
      <c r="BB66" s="126">
        <f t="shared" si="31"/>
        <v>0.92595906107958137</v>
      </c>
      <c r="BC66" s="126">
        <f t="shared" si="31"/>
        <v>4.0147999999999996E-2</v>
      </c>
      <c r="BD66" s="126">
        <f t="shared" si="31"/>
        <v>9.4254214909494032E-5</v>
      </c>
      <c r="BE66" s="126">
        <f t="shared" si="31"/>
        <v>23952026.940248191</v>
      </c>
      <c r="BF66" s="213">
        <f t="shared" si="31"/>
        <v>1490309.1270953845</v>
      </c>
      <c r="BG66" s="126">
        <f t="shared" si="31"/>
        <v>969852.74</v>
      </c>
    </row>
    <row r="67" spans="1:59" x14ac:dyDescent="0.3">
      <c r="A67" s="117"/>
    </row>
    <row r="68" spans="1:59" x14ac:dyDescent="0.3">
      <c r="A68" s="117" t="s">
        <v>205</v>
      </c>
      <c r="B68" s="126">
        <f>MIN(B41:B63)</f>
        <v>-0.32814310608155745</v>
      </c>
      <c r="C68" s="126">
        <f t="shared" ref="C68:BG68" si="32">MIN(C41:C63)</f>
        <v>-0.36421329099118105</v>
      </c>
      <c r="D68" s="126">
        <f t="shared" si="32"/>
        <v>-0.50161431351184116</v>
      </c>
      <c r="E68" s="126">
        <f t="shared" si="32"/>
        <v>-1.420840287204435</v>
      </c>
      <c r="F68" s="126">
        <f t="shared" si="32"/>
        <v>-1.2329609460794844</v>
      </c>
      <c r="G68" s="126">
        <f t="shared" si="32"/>
        <v>-2.2879617748506993</v>
      </c>
      <c r="H68" s="126">
        <f t="shared" si="32"/>
        <v>-1.6293849107888063</v>
      </c>
      <c r="I68" s="126">
        <f t="shared" si="32"/>
        <v>-1.1932371341796053</v>
      </c>
      <c r="J68" s="126">
        <f t="shared" si="32"/>
        <v>-1.1463777656229734</v>
      </c>
      <c r="K68" s="126">
        <f t="shared" si="32"/>
        <v>-0.90558637561640098</v>
      </c>
      <c r="L68" s="126">
        <f t="shared" si="32"/>
        <v>-2.3595045139434663</v>
      </c>
      <c r="M68" s="126">
        <f t="shared" si="32"/>
        <v>-1.4520485516055901</v>
      </c>
      <c r="N68" s="126">
        <f t="shared" si="32"/>
        <v>-2.4074376924710434</v>
      </c>
      <c r="O68" s="126">
        <f t="shared" si="32"/>
        <v>-1.9887468228318006</v>
      </c>
      <c r="P68" s="126">
        <f t="shared" si="32"/>
        <v>-1.7719348702195694</v>
      </c>
      <c r="Q68" s="126">
        <f t="shared" si="32"/>
        <v>-2.3117686387221332</v>
      </c>
      <c r="R68" s="126">
        <f t="shared" si="32"/>
        <v>-2.3226176116837074</v>
      </c>
      <c r="S68" s="126">
        <f t="shared" si="32"/>
        <v>-1.5944465493495594</v>
      </c>
      <c r="T68" s="126">
        <f t="shared" si="32"/>
        <v>-1.6565412005663624</v>
      </c>
      <c r="U68" s="126">
        <f t="shared" si="32"/>
        <v>-1.8841149279245251</v>
      </c>
      <c r="V68" s="126">
        <f t="shared" si="32"/>
        <v>-1.4727723179409216</v>
      </c>
      <c r="W68" s="126">
        <f t="shared" si="32"/>
        <v>-2.853020123197993</v>
      </c>
      <c r="X68" s="126">
        <f t="shared" si="32"/>
        <v>-2.2105072578222926</v>
      </c>
      <c r="Y68" s="126">
        <f t="shared" si="32"/>
        <v>-1.860176593811196</v>
      </c>
      <c r="Z68" s="126">
        <f t="shared" si="32"/>
        <v>-2.0783507280258213</v>
      </c>
      <c r="AA68" s="126">
        <f t="shared" si="32"/>
        <v>-1.6704903987687567</v>
      </c>
      <c r="AB68" s="126">
        <f t="shared" si="32"/>
        <v>-1.0520505303408394</v>
      </c>
      <c r="AC68" s="126">
        <f t="shared" si="32"/>
        <v>-1.1960263951048253</v>
      </c>
      <c r="AD68" s="126">
        <f t="shared" si="32"/>
        <v>-2.7423029993531149</v>
      </c>
      <c r="AE68" s="126">
        <f t="shared" si="32"/>
        <v>-1.7788095764590122</v>
      </c>
      <c r="AF68" s="126">
        <f t="shared" si="32"/>
        <v>-1.5925850385210565</v>
      </c>
      <c r="AG68" s="126">
        <f t="shared" si="32"/>
        <v>-2.6277420762721495</v>
      </c>
      <c r="AH68" s="126">
        <f t="shared" si="32"/>
        <v>-2.0083091256170995</v>
      </c>
      <c r="AI68" s="126" t="e">
        <f t="shared" si="32"/>
        <v>#VALUE!</v>
      </c>
      <c r="AJ68" s="126">
        <f t="shared" si="32"/>
        <v>-1.7775241406876148</v>
      </c>
      <c r="AK68" s="126">
        <f t="shared" si="32"/>
        <v>-3.9033793342691654</v>
      </c>
      <c r="AL68" s="126">
        <f t="shared" si="32"/>
        <v>-2.1274982548109129</v>
      </c>
      <c r="AM68" s="126" t="e">
        <f t="shared" si="32"/>
        <v>#VALUE!</v>
      </c>
      <c r="AN68" s="126">
        <f t="shared" si="32"/>
        <v>-2.3683829795848652</v>
      </c>
      <c r="AO68" s="126">
        <f t="shared" si="32"/>
        <v>-0.97998724995341502</v>
      </c>
      <c r="AP68" s="126">
        <f t="shared" si="32"/>
        <v>-2.2228690938927747</v>
      </c>
      <c r="AQ68" s="126">
        <f t="shared" si="32"/>
        <v>-0.6550769442417409</v>
      </c>
      <c r="AR68" s="126">
        <f t="shared" si="32"/>
        <v>-3.161788149099269</v>
      </c>
      <c r="AS68" s="126">
        <f t="shared" si="32"/>
        <v>-1.3951825711386947</v>
      </c>
      <c r="AT68" s="126">
        <f t="shared" si="32"/>
        <v>-1.844696991295816</v>
      </c>
      <c r="AU68" s="126">
        <f t="shared" si="32"/>
        <v>-1.1214586407018901</v>
      </c>
      <c r="AV68" s="126">
        <f t="shared" si="32"/>
        <v>-1.5622298561094274</v>
      </c>
      <c r="AW68" s="126">
        <f t="shared" si="32"/>
        <v>-0.90438607428770668</v>
      </c>
      <c r="AX68" s="126">
        <f t="shared" si="32"/>
        <v>-1.1255492475281468</v>
      </c>
      <c r="AY68" s="126">
        <f t="shared" si="32"/>
        <v>-1.0666584496371188</v>
      </c>
      <c r="AZ68" s="126">
        <f t="shared" si="32"/>
        <v>-1.0701133793680651</v>
      </c>
      <c r="BA68" s="126">
        <f t="shared" si="32"/>
        <v>-1.060002685850308</v>
      </c>
      <c r="BB68" s="126">
        <f t="shared" si="32"/>
        <v>-1.6574908197375264</v>
      </c>
      <c r="BC68" s="126">
        <f t="shared" si="32"/>
        <v>-1.9539447473730829</v>
      </c>
      <c r="BD68" s="126">
        <f t="shared" si="32"/>
        <v>-2.0988211125450476</v>
      </c>
      <c r="BE68" s="126">
        <f t="shared" si="32"/>
        <v>-1.2274750524112412</v>
      </c>
      <c r="BF68" s="126">
        <f t="shared" si="32"/>
        <v>-0.55562716582246174</v>
      </c>
      <c r="BG68" s="126">
        <f t="shared" si="32"/>
        <v>-1.0286458535407228</v>
      </c>
    </row>
    <row r="69" spans="1:59" x14ac:dyDescent="0.3">
      <c r="A69" s="117" t="s">
        <v>206</v>
      </c>
      <c r="B69" s="126">
        <f>MAX(B41:B63)</f>
        <v>3.3312892175130591</v>
      </c>
      <c r="C69" s="126">
        <f t="shared" ref="C69:BG69" si="33">MAX(C41:C63)</f>
        <v>3.5704033421679067</v>
      </c>
      <c r="D69" s="126">
        <f t="shared" si="33"/>
        <v>4.5176826309674034</v>
      </c>
      <c r="E69" s="126">
        <f t="shared" si="33"/>
        <v>1.8575948601374397</v>
      </c>
      <c r="F69" s="126">
        <f t="shared" si="33"/>
        <v>3.2648249749336302</v>
      </c>
      <c r="G69" s="126">
        <f t="shared" si="33"/>
        <v>2.1398275729858853</v>
      </c>
      <c r="H69" s="126">
        <f t="shared" si="33"/>
        <v>2.3872567330128387</v>
      </c>
      <c r="I69" s="126">
        <f t="shared" si="33"/>
        <v>3.7476350732394148</v>
      </c>
      <c r="J69" s="126">
        <f t="shared" si="33"/>
        <v>2.2770468714985208</v>
      </c>
      <c r="K69" s="126">
        <f t="shared" si="33"/>
        <v>4.3736742492380278</v>
      </c>
      <c r="L69" s="126">
        <f t="shared" si="33"/>
        <v>1.6931988976374066</v>
      </c>
      <c r="M69" s="126">
        <f t="shared" si="33"/>
        <v>1.9987314452614731</v>
      </c>
      <c r="N69" s="126">
        <f t="shared" si="33"/>
        <v>1.3613015591287816</v>
      </c>
      <c r="O69" s="126">
        <f t="shared" si="33"/>
        <v>2.5161377797157671</v>
      </c>
      <c r="P69" s="126">
        <f t="shared" si="33"/>
        <v>1.7783653365135843</v>
      </c>
      <c r="Q69" s="126">
        <f t="shared" si="33"/>
        <v>1.5513317315159134</v>
      </c>
      <c r="R69" s="126">
        <f t="shared" si="33"/>
        <v>1.9940542033322579</v>
      </c>
      <c r="S69" s="126">
        <f t="shared" si="33"/>
        <v>2.0708033832012167</v>
      </c>
      <c r="T69" s="126">
        <f t="shared" si="33"/>
        <v>2.1425307394422362</v>
      </c>
      <c r="U69" s="126">
        <f t="shared" si="33"/>
        <v>1.6005471855330855</v>
      </c>
      <c r="V69" s="126">
        <f t="shared" si="33"/>
        <v>1.7868819198366128</v>
      </c>
      <c r="W69" s="126">
        <f t="shared" si="33"/>
        <v>1.4966186781454702</v>
      </c>
      <c r="X69" s="126">
        <f t="shared" si="33"/>
        <v>1.8655982485516194</v>
      </c>
      <c r="Y69" s="126">
        <f t="shared" si="33"/>
        <v>1.7394469837285385</v>
      </c>
      <c r="Z69" s="126">
        <f t="shared" si="33"/>
        <v>2.1026720964239667</v>
      </c>
      <c r="AA69" s="126">
        <f t="shared" si="33"/>
        <v>2.2440076177330903</v>
      </c>
      <c r="AB69" s="126">
        <f t="shared" si="33"/>
        <v>2.6932588462982272</v>
      </c>
      <c r="AC69" s="126">
        <f t="shared" si="33"/>
        <v>2.105165792507409</v>
      </c>
      <c r="AD69" s="126">
        <f t="shared" si="33"/>
        <v>1.9933884104822273</v>
      </c>
      <c r="AE69" s="126">
        <f t="shared" si="33"/>
        <v>1.8430001031927743</v>
      </c>
      <c r="AF69" s="126">
        <f t="shared" si="33"/>
        <v>2.0609924027919559</v>
      </c>
      <c r="AG69" s="126">
        <f t="shared" si="33"/>
        <v>1.5336212617823597</v>
      </c>
      <c r="AH69" s="126">
        <f t="shared" si="33"/>
        <v>1.7007630967544871</v>
      </c>
      <c r="AI69" s="126" t="e">
        <f t="shared" si="33"/>
        <v>#VALUE!</v>
      </c>
      <c r="AJ69" s="126">
        <f t="shared" si="33"/>
        <v>1.4986380249829347</v>
      </c>
      <c r="AK69" s="126">
        <f t="shared" si="33"/>
        <v>0.46714707196544281</v>
      </c>
      <c r="AL69" s="126">
        <f t="shared" si="33"/>
        <v>1.8981512847444848</v>
      </c>
      <c r="AM69" s="126" t="e">
        <f t="shared" si="33"/>
        <v>#VALUE!</v>
      </c>
      <c r="AN69" s="126">
        <f t="shared" si="33"/>
        <v>1.3858615689050482</v>
      </c>
      <c r="AO69" s="126">
        <f t="shared" si="33"/>
        <v>2.4310324909920049</v>
      </c>
      <c r="AP69" s="126">
        <f t="shared" si="33"/>
        <v>1.1720378770727382</v>
      </c>
      <c r="AQ69" s="126">
        <f t="shared" si="33"/>
        <v>4.2577365107154153</v>
      </c>
      <c r="AR69" s="126">
        <f t="shared" si="33"/>
        <v>1.2899114025688556</v>
      </c>
      <c r="AS69" s="126">
        <f t="shared" si="33"/>
        <v>2.8077396672481978</v>
      </c>
      <c r="AT69" s="126">
        <f t="shared" si="33"/>
        <v>1.6454460331433731</v>
      </c>
      <c r="AU69" s="126">
        <f t="shared" si="33"/>
        <v>2.8091221282479055</v>
      </c>
      <c r="AV69" s="126">
        <f t="shared" si="33"/>
        <v>2.4456138119234674</v>
      </c>
      <c r="AW69" s="126">
        <f t="shared" si="33"/>
        <v>3.6091649268313364</v>
      </c>
      <c r="AX69" s="126">
        <f t="shared" si="33"/>
        <v>2.6597449842024172</v>
      </c>
      <c r="AY69" s="126">
        <f t="shared" si="33"/>
        <v>3.1872782612304476</v>
      </c>
      <c r="AZ69" s="126">
        <f t="shared" si="33"/>
        <v>3.3122119340520642</v>
      </c>
      <c r="BA69" s="126">
        <f t="shared" si="33"/>
        <v>2.7993082306906603</v>
      </c>
      <c r="BB69" s="126">
        <f t="shared" si="33"/>
        <v>2.7743391480729271</v>
      </c>
      <c r="BC69" s="126">
        <f t="shared" si="33"/>
        <v>1.9656400130692029</v>
      </c>
      <c r="BD69" s="126">
        <f t="shared" si="33"/>
        <v>2.1041253061712935</v>
      </c>
      <c r="BE69" s="126">
        <f t="shared" si="33"/>
        <v>2.4638855726278877</v>
      </c>
      <c r="BF69" s="126">
        <f t="shared" si="33"/>
        <v>3.1925392565198534</v>
      </c>
      <c r="BG69" s="126">
        <f t="shared" si="33"/>
        <v>2.6443304765311759</v>
      </c>
    </row>
    <row r="70" spans="1:59" s="200" customFormat="1" x14ac:dyDescent="0.3"/>
    <row r="71" spans="1:59" s="215" customFormat="1" x14ac:dyDescent="0.35">
      <c r="B71" s="215" t="s">
        <v>207</v>
      </c>
      <c r="C71" s="215" t="s">
        <v>207</v>
      </c>
      <c r="D71" s="215" t="s">
        <v>207</v>
      </c>
      <c r="F71" s="215" t="s">
        <v>207</v>
      </c>
      <c r="I71" s="215" t="s">
        <v>207</v>
      </c>
      <c r="K71" s="215" t="s">
        <v>207</v>
      </c>
      <c r="AI71" s="215" t="s">
        <v>208</v>
      </c>
      <c r="AK71" s="215" t="s">
        <v>207</v>
      </c>
      <c r="AQ71" s="215" t="s">
        <v>207</v>
      </c>
      <c r="AR71" s="215" t="s">
        <v>207</v>
      </c>
      <c r="AW71" s="215" t="s">
        <v>207</v>
      </c>
      <c r="AY71" s="215" t="s">
        <v>207</v>
      </c>
      <c r="AZ71" s="215" t="s">
        <v>207</v>
      </c>
      <c r="BF71" s="215" t="s">
        <v>207</v>
      </c>
    </row>
    <row r="72" spans="1:59" x14ac:dyDescent="0.3">
      <c r="A72" s="117" t="s">
        <v>205</v>
      </c>
      <c r="B72" s="126" t="str">
        <f>IF(B68&lt;-3,VLOOKUP(B68,B41:$BH$63,B$64,0),"")</f>
        <v/>
      </c>
      <c r="C72" s="126" t="str">
        <f>IF(C68&lt;-3,VLOOKUP(C68,C41:$BH$63,C$64,0),"")</f>
        <v/>
      </c>
      <c r="D72" s="126" t="str">
        <f>IF(D68&lt;-3,VLOOKUP(D68,D41:$BH$63,D$64,0),"")</f>
        <v/>
      </c>
      <c r="E72" s="126" t="str">
        <f>IF(E68&lt;-3,VLOOKUP(E68,E41:$BH$63,E$64,0),"")</f>
        <v/>
      </c>
      <c r="F72" s="126" t="str">
        <f>IF(F68&lt;-3,VLOOKUP(F68,F41:$BH$63,F$64,0),"")</f>
        <v/>
      </c>
      <c r="G72" s="126" t="str">
        <f>IF(G68&lt;-3,VLOOKUP(G68,G41:$BH$63,G$64,0),"")</f>
        <v/>
      </c>
      <c r="H72" s="126" t="str">
        <f>IF(H68&lt;-3,VLOOKUP(H68,H41:$BH$63,H$64,0),"")</f>
        <v/>
      </c>
      <c r="I72" s="126" t="str">
        <f>IF(I68&lt;-3,VLOOKUP(I68,I41:$BH$63,I$64,0),"")</f>
        <v/>
      </c>
      <c r="J72" s="126" t="str">
        <f>IF(J68&lt;-3,VLOOKUP(J68,J41:$BH$63,J$64,0),"")</f>
        <v/>
      </c>
      <c r="K72" s="126" t="str">
        <f>IF(K68&lt;-3,VLOOKUP(K68,K41:$BH$63,K$64,0),"")</f>
        <v/>
      </c>
      <c r="L72" s="126" t="str">
        <f>IF(L68&lt;-3,VLOOKUP(L68,L41:$BH$63,L$64,0),"")</f>
        <v/>
      </c>
      <c r="M72" s="126" t="str">
        <f>IF(M68&lt;-3,VLOOKUP(M68,M41:$BH$63,M$64,0),"")</f>
        <v/>
      </c>
      <c r="N72" s="126" t="str">
        <f>IF(N68&lt;-3,VLOOKUP(N68,N41:$BH$63,N$64,0),"")</f>
        <v/>
      </c>
      <c r="O72" s="126" t="str">
        <f>IF(O68&lt;-3,VLOOKUP(O68,O41:$BH$63,O$64,0),"")</f>
        <v/>
      </c>
      <c r="P72" s="126" t="str">
        <f>IF(P68&lt;-3,VLOOKUP(P68,P41:$BH$63,P$64,0),"")</f>
        <v/>
      </c>
      <c r="Q72" s="126" t="str">
        <f>IF(Q68&lt;-3,VLOOKUP(Q68,Q41:$BH$63,Q$64,0),"")</f>
        <v/>
      </c>
      <c r="R72" s="126" t="str">
        <f>IF(R68&lt;-3,VLOOKUP(R68,R41:$BH$63,R$64,0),"")</f>
        <v/>
      </c>
      <c r="S72" s="126" t="str">
        <f>IF(S68&lt;-3,VLOOKUP(S68,S41:$BH$63,S$64,0),"")</f>
        <v/>
      </c>
      <c r="T72" s="126" t="str">
        <f>IF(T68&lt;-3,VLOOKUP(T68,T41:$BH$63,T$64,0),"")</f>
        <v/>
      </c>
      <c r="U72" s="126" t="str">
        <f>IF(U68&lt;-3,VLOOKUP(U68,U41:$BH$63,U$64,0),"")</f>
        <v/>
      </c>
      <c r="V72" s="126" t="str">
        <f>IF(V68&lt;-3,VLOOKUP(V68,V41:$BH$63,V$64,0),"")</f>
        <v/>
      </c>
      <c r="W72" s="126" t="str">
        <f>IF(W68&lt;-3,VLOOKUP(W68,W41:$BH$63,W$64,0),"")</f>
        <v/>
      </c>
      <c r="X72" s="126" t="str">
        <f>IF(X68&lt;-3,VLOOKUP(X68,X41:$BH$63,X$64,0),"")</f>
        <v/>
      </c>
      <c r="Y72" s="126" t="str">
        <f>IF(Y68&lt;-3,VLOOKUP(Y68,Y41:$BH$63,Y$64,0),"")</f>
        <v/>
      </c>
      <c r="Z72" s="126" t="str">
        <f>IF(Z68&lt;-3,VLOOKUP(Z68,Z41:$BH$63,Z$64,0),"")</f>
        <v/>
      </c>
      <c r="AA72" s="126" t="str">
        <f>IF(AA68&lt;-3,VLOOKUP(AA68,AA41:$BH$63,AA$64,0),"")</f>
        <v/>
      </c>
      <c r="AB72" s="126" t="str">
        <f>IF(AB68&lt;-3,VLOOKUP(AB68,AB41:$BH$63,AB$64,0),"")</f>
        <v/>
      </c>
      <c r="AC72" s="126" t="str">
        <f>IF(AC68&lt;-3,VLOOKUP(AC68,AC41:$BH$63,AC$64,0),"")</f>
        <v/>
      </c>
      <c r="AD72" s="126" t="str">
        <f>IF(AD68&lt;-3,VLOOKUP(AD68,AD41:$BH$63,AD$64,0),"")</f>
        <v/>
      </c>
      <c r="AE72" s="126" t="str">
        <f>IF(AE68&lt;-3,VLOOKUP(AE68,AE41:$BH$63,AE$64,0),"")</f>
        <v/>
      </c>
      <c r="AF72" s="126" t="str">
        <f>IF(AF68&lt;-3,VLOOKUP(AF68,AF41:$BH$63,AF$64,0),"")</f>
        <v/>
      </c>
      <c r="AG72" s="126" t="str">
        <f>IF(AG68&lt;-3,VLOOKUP(AG68,AG41:$BH$63,AG$64,0),"")</f>
        <v/>
      </c>
      <c r="AH72" s="126" t="str">
        <f>IF(AH68&lt;-3,VLOOKUP(AH68,AH41:$BH$63,AH$64,0),"")</f>
        <v/>
      </c>
      <c r="AI72" s="126" t="e">
        <f>IF(AI68&lt;-3,VLOOKUP(AI68,AI41:$BH$63,AI$64,0),"")</f>
        <v>#VALUE!</v>
      </c>
      <c r="AJ72" s="126" t="str">
        <f>IF(AJ68&lt;-3,VLOOKUP(AJ68,AJ41:$BH$63,AJ$64,0),"")</f>
        <v/>
      </c>
      <c r="AK72" s="126" t="str">
        <f>IF(AK68&lt;-3,VLOOKUP(AK68,AK41:$BH$63,AK$64,0),"")</f>
        <v>Riohacha</v>
      </c>
      <c r="AL72" s="126" t="str">
        <f>IF(AL68&lt;-3,VLOOKUP(AL68,AL41:$BH$63,AL$64,0),"")</f>
        <v/>
      </c>
      <c r="AM72" s="126" t="e">
        <f>IF(AM68&lt;-3,VLOOKUP(AM68,AM41:$BH$63,AM$64,0),"")</f>
        <v>#VALUE!</v>
      </c>
      <c r="AN72" s="126" t="str">
        <f>IF(AN68&lt;-3,VLOOKUP(AN68,AN41:$BH$63,AN$64,0),"")</f>
        <v/>
      </c>
      <c r="AO72" s="126" t="str">
        <f>IF(AO68&lt;-3,VLOOKUP(AO68,AO41:$BH$63,AO$64,0),"")</f>
        <v/>
      </c>
      <c r="AP72" s="126" t="str">
        <f>IF(AP68&lt;-3,VLOOKUP(AP68,AP41:$BH$63,AP$64,0),"")</f>
        <v/>
      </c>
      <c r="AQ72" s="126" t="str">
        <f>IF(AQ68&lt;-3,VLOOKUP(AQ68,AQ41:$BH$63,AQ$64,0),"")</f>
        <v/>
      </c>
      <c r="AR72" s="126" t="str">
        <f>IF(AR68&lt;-3,VLOOKUP(AR68,AR41:$BH$63,AR$64,0),"")</f>
        <v>Armenia</v>
      </c>
      <c r="AS72" s="126" t="str">
        <f>IF(AS68&lt;-3,VLOOKUP(AS68,AS41:$BH$63,AS$64,0),"")</f>
        <v/>
      </c>
      <c r="AT72" s="126" t="str">
        <f>IF(AT68&lt;-3,VLOOKUP(AT68,AT41:$BH$63,AT$64,0),"")</f>
        <v/>
      </c>
      <c r="AU72" s="126" t="str">
        <f>IF(AU68&lt;-3,VLOOKUP(AU68,AU41:$BH$63,AU$64,0),"")</f>
        <v/>
      </c>
      <c r="AV72" s="126" t="str">
        <f>IF(AV68&lt;-3,VLOOKUP(AV68,AV41:$BH$63,AV$64,0),"")</f>
        <v/>
      </c>
      <c r="AW72" s="126" t="str">
        <f>IF(AW68&lt;-3,VLOOKUP(AW68,AW41:$BH$63,AW$64,0),"")</f>
        <v/>
      </c>
      <c r="AX72" s="126" t="str">
        <f>IF(AX68&lt;-3,VLOOKUP(AX68,AX41:$BH$63,AX$64,0),"")</f>
        <v/>
      </c>
      <c r="AY72" s="126" t="str">
        <f>IF(AY68&lt;-3,VLOOKUP(AY68,AY41:$BH$63,AY$64,0),"")</f>
        <v/>
      </c>
      <c r="AZ72" s="126" t="str">
        <f>IF(AZ68&lt;-3,VLOOKUP(AZ68,AZ41:$BH$63,AZ$64,0),"")</f>
        <v/>
      </c>
      <c r="BA72" s="126" t="str">
        <f>IF(BA68&lt;-3,VLOOKUP(BA68,BA41:$BH$63,BA$64,0),"")</f>
        <v/>
      </c>
      <c r="BB72" s="126" t="str">
        <f>IF(BB68&lt;-3,VLOOKUP(BB68,BB41:$BH$63,BB$64,0),"")</f>
        <v/>
      </c>
      <c r="BC72" s="126" t="str">
        <f>IF(BC68&lt;-3,VLOOKUP(BC68,BC41:$BH$63,BC$64,0),"")</f>
        <v/>
      </c>
      <c r="BD72" s="126" t="str">
        <f>IF(BD68&lt;-3,VLOOKUP(BD68,BD41:$BH$63,BD$64,0),"")</f>
        <v/>
      </c>
      <c r="BE72" s="126" t="str">
        <f>IF(BE68&lt;-3,VLOOKUP(BE68,BE41:$BH$63,BE$64,0),"")</f>
        <v/>
      </c>
      <c r="BF72" s="126" t="str">
        <f>IF(BF68&lt;-3,VLOOKUP(BF68,BF41:$BH$63,BF$64,0),"")</f>
        <v/>
      </c>
      <c r="BG72" s="126" t="str">
        <f>IF(BG68&lt;-3,VLOOKUP(BG68,BG41:$BH$63,BG$64,0),"")</f>
        <v/>
      </c>
    </row>
    <row r="73" spans="1:59" x14ac:dyDescent="0.3">
      <c r="A73" s="117" t="s">
        <v>206</v>
      </c>
      <c r="B73" s="126" t="str">
        <f>IF(B69&gt;3,VLOOKUP(B69,B41:$BH$63,B$64,0),"")</f>
        <v>Medellín AM</v>
      </c>
      <c r="C73" s="126" t="str">
        <f>IF(C69&gt;3,VLOOKUP(C69,C41:$BH$63,C$64,0),"")</f>
        <v>Pereira AM</v>
      </c>
      <c r="D73" s="126" t="str">
        <f>IF(D69&gt;3,VLOOKUP(D69,D41:$BH$63,D$64,0),"")</f>
        <v>Montería</v>
      </c>
      <c r="E73" s="126" t="str">
        <f>IF(E69&gt;3,VLOOKUP(E69,E41:$BH$63,E$64,0),"")</f>
        <v/>
      </c>
      <c r="F73" s="126" t="str">
        <f>IF(F69&gt;3,VLOOKUP(F69,F41:$BH$63,F$64,0),"")</f>
        <v>Cúcuta AM</v>
      </c>
      <c r="G73" s="126" t="str">
        <f>IF(G69&gt;3,VLOOKUP(G69,G41:$BH$63,G$64,0),"")</f>
        <v/>
      </c>
      <c r="H73" s="126" t="str">
        <f>IF(H69&gt;3,VLOOKUP(H69,H41:$BH$63,H$64,0),"")</f>
        <v/>
      </c>
      <c r="I73" s="126" t="str">
        <f>IF(I69&gt;3,VLOOKUP(I69,I41:$BH$63,I$64,0),"")</f>
        <v>Tunja</v>
      </c>
      <c r="J73" s="126" t="str">
        <f>IF(J69&gt;3,VLOOKUP(J69,J41:$BH$63,J$64,0),"")</f>
        <v/>
      </c>
      <c r="K73" s="126" t="str">
        <f>IF(K69&gt;3,VLOOKUP(K69,K41:$BH$63,K$64,0),"")</f>
        <v>Tunja</v>
      </c>
      <c r="L73" s="126" t="str">
        <f>IF(L69&gt;3,VLOOKUP(L69,L41:$BH$63,L$64,0),"")</f>
        <v/>
      </c>
      <c r="M73" s="126" t="str">
        <f>IF(M69&gt;3,VLOOKUP(M69,M41:$BH$63,M$64,0),"")</f>
        <v/>
      </c>
      <c r="N73" s="126" t="str">
        <f>IF(N69&gt;3,VLOOKUP(N69,N41:$BH$63,N$64,0),"")</f>
        <v/>
      </c>
      <c r="O73" s="126" t="str">
        <f>IF(O69&gt;3,VLOOKUP(O69,O41:$BH$63,O$64,0),"")</f>
        <v/>
      </c>
      <c r="P73" s="126" t="str">
        <f>IF(P69&gt;3,VLOOKUP(P69,P41:$BH$63,P$64,0),"")</f>
        <v/>
      </c>
      <c r="Q73" s="126" t="str">
        <f>IF(Q69&gt;3,VLOOKUP(Q69,Q41:$BH$63,Q$64,0),"")</f>
        <v/>
      </c>
      <c r="R73" s="126" t="str">
        <f>IF(R69&gt;3,VLOOKUP(R69,R41:$BH$63,R$64,0),"")</f>
        <v/>
      </c>
      <c r="S73" s="126" t="str">
        <f>IF(S69&gt;3,VLOOKUP(S69,S41:$BH$63,S$64,0),"")</f>
        <v/>
      </c>
      <c r="T73" s="126" t="str">
        <f>IF(T69&gt;3,VLOOKUP(T69,T41:$BH$63,T$64,0),"")</f>
        <v/>
      </c>
      <c r="U73" s="126" t="str">
        <f>IF(U69&gt;3,VLOOKUP(U69,U41:$BH$63,U$64,0),"")</f>
        <v/>
      </c>
      <c r="V73" s="126" t="str">
        <f>IF(V69&gt;3,VLOOKUP(V69,V41:$BH$63,V$64,0),"")</f>
        <v/>
      </c>
      <c r="W73" s="126" t="str">
        <f>IF(W69&gt;3,VLOOKUP(W69,W41:$BH$63,W$64,0),"")</f>
        <v/>
      </c>
      <c r="X73" s="126" t="str">
        <f>IF(X69&gt;3,VLOOKUP(X69,X41:$BH$63,X$64,0),"")</f>
        <v/>
      </c>
      <c r="Y73" s="126" t="str">
        <f>IF(Y69&gt;3,VLOOKUP(Y69,Y41:$BH$63,Y$64,0),"")</f>
        <v/>
      </c>
      <c r="Z73" s="126" t="str">
        <f>IF(Z69&gt;3,VLOOKUP(Z69,Z41:$BH$63,Z$64,0),"")</f>
        <v/>
      </c>
      <c r="AA73" s="126" t="str">
        <f>IF(AA69&gt;3,VLOOKUP(AA69,AA41:$BH$63,AA$64,0),"")</f>
        <v/>
      </c>
      <c r="AB73" s="126" t="str">
        <f>IF(AB69&gt;3,VLOOKUP(AB69,AB41:$BH$63,AB$64,0),"")</f>
        <v/>
      </c>
      <c r="AC73" s="126" t="str">
        <f>IF(AC69&gt;3,VLOOKUP(AC69,AC41:$BH$63,AC$64,0),"")</f>
        <v/>
      </c>
      <c r="AD73" s="126" t="str">
        <f>IF(AD69&gt;3,VLOOKUP(AD69,AD41:$BH$63,AD$64,0),"")</f>
        <v/>
      </c>
      <c r="AE73" s="126" t="str">
        <f>IF(AE69&gt;3,VLOOKUP(AE69,AE41:$BH$63,AE$64,0),"")</f>
        <v/>
      </c>
      <c r="AF73" s="126" t="str">
        <f>IF(AF69&gt;3,VLOOKUP(AF69,AF41:$BH$63,AF$64,0),"")</f>
        <v/>
      </c>
      <c r="AG73" s="126" t="str">
        <f>IF(AG69&gt;3,VLOOKUP(AG69,AG41:$BH$63,AG$64,0),"")</f>
        <v/>
      </c>
      <c r="AH73" s="126" t="str">
        <f>IF(AH69&gt;3,VLOOKUP(AH69,AH41:$BH$63,AH$64,0),"")</f>
        <v/>
      </c>
      <c r="AI73" s="126" t="e">
        <f>IF(AI69&gt;3,VLOOKUP(AI69,AI41:$BH$63,AI$64,0),"")</f>
        <v>#VALUE!</v>
      </c>
      <c r="AJ73" s="126" t="str">
        <f>IF(AJ69&gt;3,VLOOKUP(AJ69,AJ41:$BH$63,AJ$64,0),"")</f>
        <v/>
      </c>
      <c r="AK73" s="126" t="str">
        <f>IF(AK69&gt;3,VLOOKUP(AK69,AK41:$BH$63,AK$64,0),"")</f>
        <v/>
      </c>
      <c r="AL73" s="126" t="str">
        <f>IF(AL69&gt;3,VLOOKUP(AL69,AL41:$BH$63,AL$64,0),"")</f>
        <v/>
      </c>
      <c r="AM73" s="126" t="e">
        <f>IF(AM69&gt;3,VLOOKUP(AM69,AM41:$BH$63,AM$64,0),"")</f>
        <v>#VALUE!</v>
      </c>
      <c r="AN73" s="126" t="str">
        <f>IF(AN69&gt;3,VLOOKUP(AN69,AN41:$BH$63,AN$64,0),"")</f>
        <v/>
      </c>
      <c r="AO73" s="126" t="str">
        <f>IF(AO69&gt;3,VLOOKUP(AO69,AO41:$BH$63,AO$64,0),"")</f>
        <v/>
      </c>
      <c r="AP73" s="126" t="str">
        <f>IF(AP69&gt;3,VLOOKUP(AP69,AP41:$BH$63,AP$64,0),"")</f>
        <v/>
      </c>
      <c r="AQ73" s="126" t="str">
        <f>IF(AQ69&gt;3,VLOOKUP(AQ69,AQ41:$BH$63,AQ$64,0),"")</f>
        <v>Sincelejo</v>
      </c>
      <c r="AR73" s="126" t="str">
        <f>IF(AR69&gt;3,VLOOKUP(AR69,AR41:$BH$63,AR$64,0),"")</f>
        <v/>
      </c>
      <c r="AS73" s="126" t="str">
        <f>IF(AS69&gt;3,VLOOKUP(AS69,AS41:$BH$63,AS$64,0),"")</f>
        <v/>
      </c>
      <c r="AT73" s="126" t="str">
        <f>IF(AT69&gt;3,VLOOKUP(AT69,AT41:$BH$63,AT$64,0),"")</f>
        <v/>
      </c>
      <c r="AU73" s="126" t="str">
        <f>IF(AU69&gt;3,VLOOKUP(AU69,AU41:$BH$63,AU$64,0),"")</f>
        <v/>
      </c>
      <c r="AV73" s="126" t="str">
        <f>IF(AV69&gt;3,VLOOKUP(AV69,AV41:$BH$63,AV$64,0),"")</f>
        <v/>
      </c>
      <c r="AW73" s="126" t="str">
        <f>IF(AW69&gt;3,VLOOKUP(AW69,AW41:$BH$63,AW$64,0),"")</f>
        <v>Villavicencio</v>
      </c>
      <c r="AX73" s="126" t="str">
        <f>IF(AX69&gt;3,VLOOKUP(AX69,AX41:$BH$63,AX$64,0),"")</f>
        <v/>
      </c>
      <c r="AY73" s="126" t="str">
        <f>IF(AY69&gt;3,VLOOKUP(AY69,AY41:$BH$63,AY$64,0),"")</f>
        <v>Ibagué</v>
      </c>
      <c r="AZ73" s="126" t="str">
        <f>IF(AZ69&gt;3,VLOOKUP(AZ69,AZ41:$BH$63,AZ$64,0),"")</f>
        <v>Armenia</v>
      </c>
      <c r="BA73" s="126" t="str">
        <f>IF(BA69&gt;3,VLOOKUP(BA69,BA41:$BH$63,BA$64,0),"")</f>
        <v/>
      </c>
      <c r="BB73" s="126" t="str">
        <f>IF(BB69&gt;3,VLOOKUP(BB69,BB41:$BH$63,BB$64,0),"")</f>
        <v/>
      </c>
      <c r="BC73" s="126" t="str">
        <f>IF(BC69&gt;3,VLOOKUP(BC69,BC41:$BH$63,BC$64,0),"")</f>
        <v/>
      </c>
      <c r="BD73" s="126" t="str">
        <f>IF(BD69&gt;3,VLOOKUP(BD69,BD41:$BH$63,BD$64,0),"")</f>
        <v/>
      </c>
      <c r="BE73" s="126" t="str">
        <f>IF(BE69&gt;3,VLOOKUP(BE69,BE41:$BH$63,BE$64,0),"")</f>
        <v/>
      </c>
      <c r="BF73" s="126" t="str">
        <f>IF(BF69&gt;3,VLOOKUP(BF69,BF41:$BH$63,BF$64,0),"")</f>
        <v>Barranquilla AM</v>
      </c>
      <c r="BG73" s="126" t="str">
        <f>IF(BG69&gt;3,VLOOKUP(BG69,BG41:$BH$63,BG$64,0),"")</f>
        <v/>
      </c>
    </row>
  </sheetData>
  <mergeCells count="16">
    <mergeCell ref="AO3:AT3"/>
    <mergeCell ref="AU3:BA3"/>
    <mergeCell ref="BB3:BG3"/>
    <mergeCell ref="B39:G39"/>
    <mergeCell ref="H39:M39"/>
    <mergeCell ref="N39:T39"/>
    <mergeCell ref="U39:AF39"/>
    <mergeCell ref="AG39:AN39"/>
    <mergeCell ref="AO39:AT39"/>
    <mergeCell ref="AU39:BA39"/>
    <mergeCell ref="BB39:BG39"/>
    <mergeCell ref="B3:G3"/>
    <mergeCell ref="H3:M3"/>
    <mergeCell ref="N3:T3"/>
    <mergeCell ref="U3:AF3"/>
    <mergeCell ref="AG3:AN3"/>
  </mergeCells>
  <conditionalFormatting sqref="B41:BG63 B68:BG69">
    <cfRule type="cellIs" dxfId="129" priority="5" operator="lessThan">
      <formula>-3</formula>
    </cfRule>
    <cfRule type="cellIs" dxfId="128" priority="6" operator="greaterThan">
      <formula>3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style="87" hidden="1" customWidth="1"/>
  </cols>
  <sheetData>
    <row r="1" spans="1:4" x14ac:dyDescent="0.35">
      <c r="A1" s="1" t="s">
        <v>148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87">
        <v>9.0846636636533411</v>
      </c>
      <c r="C4">
        <v>9.2457645882350068</v>
      </c>
      <c r="D4">
        <v>7.9584271061133265</v>
      </c>
    </row>
    <row r="5" spans="1:4" x14ac:dyDescent="0.35">
      <c r="A5" t="s">
        <v>175</v>
      </c>
      <c r="B5" s="87">
        <v>4.6223808959518866</v>
      </c>
      <c r="C5">
        <v>7.9674224675442851</v>
      </c>
      <c r="D5">
        <v>13.811599734817284</v>
      </c>
    </row>
    <row r="6" spans="1:4" x14ac:dyDescent="0.35">
      <c r="A6" t="s">
        <v>176</v>
      </c>
      <c r="B6" s="87">
        <v>6.6493986897615631</v>
      </c>
      <c r="C6">
        <v>9.0945790750914117</v>
      </c>
      <c r="D6">
        <v>7.0015228312157891</v>
      </c>
    </row>
    <row r="7" spans="1:4" x14ac:dyDescent="0.35">
      <c r="A7" t="s">
        <v>177</v>
      </c>
      <c r="B7" s="87">
        <v>10.84664242183832</v>
      </c>
      <c r="C7">
        <v>11.50595279644512</v>
      </c>
      <c r="D7">
        <v>7.5976757190440303</v>
      </c>
    </row>
    <row r="8" spans="1:4" x14ac:dyDescent="0.35">
      <c r="A8" t="s">
        <v>178</v>
      </c>
      <c r="B8" s="87">
        <v>15.467455506897517</v>
      </c>
      <c r="C8">
        <v>21.154659794607483</v>
      </c>
      <c r="D8">
        <v>7.6467945593056719</v>
      </c>
    </row>
    <row r="9" spans="1:4" x14ac:dyDescent="0.35">
      <c r="A9" t="s">
        <v>179</v>
      </c>
      <c r="B9" s="87">
        <v>8.187907007210816</v>
      </c>
      <c r="C9">
        <v>9.5344336069715769</v>
      </c>
      <c r="D9">
        <v>6.7953617578785419</v>
      </c>
    </row>
    <row r="10" spans="1:4" x14ac:dyDescent="0.35">
      <c r="A10" t="s">
        <v>180</v>
      </c>
      <c r="B10" s="87">
        <v>0.97120003418624123</v>
      </c>
      <c r="C10">
        <v>0</v>
      </c>
      <c r="D10">
        <v>0</v>
      </c>
    </row>
    <row r="11" spans="1:4" x14ac:dyDescent="0.35">
      <c r="A11" t="s">
        <v>181</v>
      </c>
      <c r="B11" s="87">
        <v>15.977842694687459</v>
      </c>
      <c r="C11">
        <v>18.924681798622082</v>
      </c>
      <c r="D11">
        <v>15.808215238588334</v>
      </c>
    </row>
    <row r="12" spans="1:4" x14ac:dyDescent="0.35">
      <c r="A12" t="s">
        <v>196</v>
      </c>
      <c r="B12" s="87">
        <v>2.4646932689226828</v>
      </c>
      <c r="C12">
        <v>2.4488316624138626</v>
      </c>
      <c r="D12">
        <v>7.3022016137865569</v>
      </c>
    </row>
    <row r="13" spans="1:4" x14ac:dyDescent="0.35">
      <c r="A13" t="s">
        <v>182</v>
      </c>
      <c r="B13" s="87">
        <v>5.5777010947168018</v>
      </c>
      <c r="C13">
        <v>9.2636337529759434</v>
      </c>
      <c r="D13">
        <v>5.5345856255742127</v>
      </c>
    </row>
    <row r="14" spans="1:4" x14ac:dyDescent="0.35">
      <c r="A14" t="s">
        <v>183</v>
      </c>
      <c r="B14" s="87">
        <v>0</v>
      </c>
      <c r="C14">
        <v>1.928238669669577</v>
      </c>
      <c r="D14">
        <v>1.9114976584153685</v>
      </c>
    </row>
    <row r="15" spans="1:4" x14ac:dyDescent="0.35">
      <c r="A15" t="s">
        <v>184</v>
      </c>
      <c r="B15" s="87">
        <v>1.9377347686780677</v>
      </c>
      <c r="C15">
        <v>1.9172054812904709</v>
      </c>
      <c r="D15">
        <v>0</v>
      </c>
    </row>
    <row r="16" spans="1:4" x14ac:dyDescent="0.35">
      <c r="A16" t="s">
        <v>185</v>
      </c>
      <c r="B16" s="87">
        <v>3.5597703236187201</v>
      </c>
      <c r="C16">
        <v>5.2649498250281672</v>
      </c>
      <c r="D16">
        <v>1.7304780445598096</v>
      </c>
    </row>
    <row r="17" spans="1:4" x14ac:dyDescent="0.35">
      <c r="A17" t="s">
        <v>186</v>
      </c>
      <c r="B17" s="87">
        <v>5.5026990738957462</v>
      </c>
      <c r="C17">
        <v>10.89431425738907</v>
      </c>
      <c r="D17">
        <v>5.3917366244493694</v>
      </c>
    </row>
    <row r="18" spans="1:4" x14ac:dyDescent="0.35">
      <c r="A18" t="s">
        <v>187</v>
      </c>
      <c r="B18" s="87">
        <v>0</v>
      </c>
      <c r="C18">
        <v>0</v>
      </c>
      <c r="D18">
        <v>0</v>
      </c>
    </row>
    <row r="19" spans="1:4" x14ac:dyDescent="0.35">
      <c r="A19" t="s">
        <v>188</v>
      </c>
      <c r="B19" s="87">
        <v>9.0273619340220215</v>
      </c>
      <c r="C19">
        <v>14.888662581217654</v>
      </c>
      <c r="D19">
        <v>14.729536255280538</v>
      </c>
    </row>
    <row r="20" spans="1:4" x14ac:dyDescent="0.35">
      <c r="A20" t="s">
        <v>189</v>
      </c>
      <c r="B20" s="87">
        <v>0</v>
      </c>
      <c r="C20">
        <v>0</v>
      </c>
      <c r="D20">
        <v>0</v>
      </c>
    </row>
    <row r="21" spans="1:4" x14ac:dyDescent="0.35">
      <c r="A21" t="s">
        <v>190</v>
      </c>
      <c r="B21" s="87">
        <v>0</v>
      </c>
      <c r="C21">
        <v>0</v>
      </c>
      <c r="D21">
        <v>0</v>
      </c>
    </row>
    <row r="22" spans="1:4" x14ac:dyDescent="0.35">
      <c r="A22" t="s">
        <v>191</v>
      </c>
      <c r="B22" s="87">
        <v>5.3822761645900057</v>
      </c>
      <c r="C22">
        <v>10.64792631634989</v>
      </c>
      <c r="D22">
        <v>10.525789499998686</v>
      </c>
    </row>
    <row r="23" spans="1:4" x14ac:dyDescent="0.35">
      <c r="A23" t="s">
        <v>192</v>
      </c>
      <c r="B23" s="87">
        <v>14.118909455433663</v>
      </c>
      <c r="C23">
        <v>9.18615279327941</v>
      </c>
      <c r="D23">
        <v>8.987107993583205</v>
      </c>
    </row>
    <row r="24" spans="1:4" x14ac:dyDescent="0.35">
      <c r="A24" t="s">
        <v>193</v>
      </c>
      <c r="B24" s="87">
        <v>7.4046101102546444</v>
      </c>
      <c r="C24" s="87">
        <v>7.2965804575685604</v>
      </c>
      <c r="D24">
        <v>3.6034088247482114</v>
      </c>
    </row>
    <row r="25" spans="1:4" x14ac:dyDescent="0.35">
      <c r="A25" t="s">
        <v>194</v>
      </c>
      <c r="B25" s="87">
        <v>17.156735353581496</v>
      </c>
      <c r="C25">
        <v>28.788550862862198</v>
      </c>
      <c r="D25" s="221">
        <v>20.212726255636309</v>
      </c>
    </row>
    <row r="26" spans="1:4" x14ac:dyDescent="0.35">
      <c r="A26" t="s">
        <v>195</v>
      </c>
      <c r="B26" s="87">
        <v>0</v>
      </c>
      <c r="C26">
        <v>3.2661806589846099</v>
      </c>
      <c r="D26">
        <v>6.4421367279099133</v>
      </c>
    </row>
    <row r="28" spans="1:4" x14ac:dyDescent="0.35">
      <c r="A28" t="s">
        <v>224</v>
      </c>
      <c r="B28" s="105">
        <f>MAX($C$4:$D$26)</f>
        <v>28.788550862862198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150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66">
        <v>3505.2069854679758</v>
      </c>
      <c r="C4">
        <v>3883.7077462475577</v>
      </c>
      <c r="D4">
        <v>4198.6732096191827</v>
      </c>
    </row>
    <row r="5" spans="1:4" x14ac:dyDescent="0.35">
      <c r="A5" t="s">
        <v>175</v>
      </c>
      <c r="B5" s="66">
        <v>2084.6937840743012</v>
      </c>
      <c r="C5">
        <v>2215.7821220265264</v>
      </c>
      <c r="D5">
        <v>2432.5156866290317</v>
      </c>
    </row>
    <row r="6" spans="1:4" x14ac:dyDescent="0.35">
      <c r="A6" t="s">
        <v>176</v>
      </c>
      <c r="B6" s="66">
        <v>1284.8684237446957</v>
      </c>
      <c r="C6">
        <v>1434.9224762922006</v>
      </c>
      <c r="D6">
        <v>1535.3339351308909</v>
      </c>
    </row>
    <row r="7" spans="1:4" x14ac:dyDescent="0.35">
      <c r="A7" t="s">
        <v>177</v>
      </c>
      <c r="B7" s="66">
        <v>1370.5507460165707</v>
      </c>
      <c r="C7">
        <v>1545.6329923224614</v>
      </c>
      <c r="D7">
        <v>1713.2758746444288</v>
      </c>
    </row>
    <row r="8" spans="1:4" x14ac:dyDescent="0.35">
      <c r="A8" t="s">
        <v>178</v>
      </c>
      <c r="B8" s="66">
        <v>1419.1390427578472</v>
      </c>
      <c r="C8">
        <v>1601.9846917189122</v>
      </c>
      <c r="D8">
        <v>1984.3431881398219</v>
      </c>
    </row>
    <row r="9" spans="1:4" x14ac:dyDescent="0.35">
      <c r="A9" t="s">
        <v>179</v>
      </c>
      <c r="B9" s="66">
        <v>1576.1720988880822</v>
      </c>
      <c r="C9">
        <v>1846.9559958647799</v>
      </c>
      <c r="D9">
        <v>2113.3575067002266</v>
      </c>
    </row>
    <row r="10" spans="1:4" x14ac:dyDescent="0.35">
      <c r="A10" t="s">
        <v>180</v>
      </c>
      <c r="B10" s="66">
        <v>624.48162198175305</v>
      </c>
      <c r="C10">
        <v>826.04758723273096</v>
      </c>
      <c r="D10">
        <v>671.87297146956348</v>
      </c>
    </row>
    <row r="11" spans="1:4" x14ac:dyDescent="0.35">
      <c r="A11" t="s">
        <v>181</v>
      </c>
      <c r="B11" s="66">
        <v>3401.6187983281807</v>
      </c>
      <c r="C11">
        <v>3464.6138933074708</v>
      </c>
      <c r="D11">
        <v>3572.9095753647812</v>
      </c>
    </row>
    <row r="12" spans="1:4" x14ac:dyDescent="0.35">
      <c r="A12" t="s">
        <v>196</v>
      </c>
      <c r="B12" s="66">
        <v>561.95006531437161</v>
      </c>
      <c r="C12">
        <v>805.66561693416065</v>
      </c>
      <c r="D12">
        <v>985.79721786118512</v>
      </c>
    </row>
    <row r="13" spans="1:4" x14ac:dyDescent="0.35">
      <c r="A13" t="s">
        <v>182</v>
      </c>
      <c r="B13" s="66">
        <v>1195.4872679676346</v>
      </c>
      <c r="C13">
        <v>1396.9559699487722</v>
      </c>
      <c r="D13">
        <v>1667.7551351730297</v>
      </c>
    </row>
    <row r="14" spans="1:4" x14ac:dyDescent="0.35">
      <c r="A14" t="s">
        <v>183</v>
      </c>
      <c r="B14" s="66">
        <v>256.94330896264978</v>
      </c>
      <c r="C14">
        <v>316.23114182581065</v>
      </c>
      <c r="D14">
        <v>389.94552231673515</v>
      </c>
    </row>
    <row r="15" spans="1:4" x14ac:dyDescent="0.35">
      <c r="A15" t="s">
        <v>184</v>
      </c>
      <c r="B15" s="66">
        <v>725.6816708699364</v>
      </c>
      <c r="C15">
        <v>804.26769940135262</v>
      </c>
      <c r="D15">
        <v>865.95723445007911</v>
      </c>
    </row>
    <row r="16" spans="1:4" x14ac:dyDescent="0.35">
      <c r="A16" t="s">
        <v>185</v>
      </c>
      <c r="B16" s="66">
        <v>437.85174980510254</v>
      </c>
      <c r="C16">
        <v>575.63451420307968</v>
      </c>
      <c r="D16">
        <v>725.0703006705603</v>
      </c>
    </row>
    <row r="17" spans="1:4" x14ac:dyDescent="0.35">
      <c r="A17" t="s">
        <v>186</v>
      </c>
      <c r="B17" s="66">
        <v>1221.5991944048556</v>
      </c>
      <c r="C17">
        <v>1448.9437962327461</v>
      </c>
      <c r="D17">
        <v>1466.5523618502282</v>
      </c>
    </row>
    <row r="18" spans="1:4" x14ac:dyDescent="0.35">
      <c r="A18" t="s">
        <v>187</v>
      </c>
      <c r="B18" s="66">
        <v>131.29202771974289</v>
      </c>
      <c r="C18">
        <v>215.13899111136274</v>
      </c>
      <c r="D18">
        <v>258.50538927539816</v>
      </c>
    </row>
    <row r="19" spans="1:4" x14ac:dyDescent="0.35">
      <c r="A19" t="s">
        <v>188</v>
      </c>
      <c r="B19" s="66">
        <v>496.50490637121106</v>
      </c>
      <c r="C19">
        <v>717.63353641469098</v>
      </c>
      <c r="D19">
        <v>989.82483635485221</v>
      </c>
    </row>
    <row r="20" spans="1:4" x14ac:dyDescent="0.35">
      <c r="A20" t="s">
        <v>189</v>
      </c>
      <c r="B20" s="66">
        <v>155.95960646192637</v>
      </c>
      <c r="C20">
        <v>233.01790961089651</v>
      </c>
      <c r="D20">
        <v>372.13429754284016</v>
      </c>
    </row>
    <row r="21" spans="1:4" x14ac:dyDescent="0.35">
      <c r="A21" t="s">
        <v>190</v>
      </c>
      <c r="B21" s="66">
        <v>211.28248468201986</v>
      </c>
      <c r="C21">
        <v>250.46514956347499</v>
      </c>
      <c r="D21">
        <v>267.25932594384744</v>
      </c>
    </row>
    <row r="22" spans="1:4" x14ac:dyDescent="0.35">
      <c r="A22" t="s">
        <v>191</v>
      </c>
      <c r="B22" s="66">
        <v>686.24021098522564</v>
      </c>
      <c r="C22">
        <v>798.59447372624186</v>
      </c>
      <c r="D22">
        <v>836.80026524989535</v>
      </c>
    </row>
    <row r="23" spans="1:4" x14ac:dyDescent="0.35">
      <c r="A23" t="s">
        <v>192</v>
      </c>
      <c r="B23" s="66">
        <v>197.66473237607127</v>
      </c>
      <c r="C23">
        <v>243.4330490219044</v>
      </c>
      <c r="D23">
        <v>354.99076574653662</v>
      </c>
    </row>
    <row r="24" spans="1:4" x14ac:dyDescent="0.35">
      <c r="A24" t="s">
        <v>193</v>
      </c>
      <c r="B24" s="66">
        <v>588.66650376524422</v>
      </c>
      <c r="C24">
        <v>800.7997052181496</v>
      </c>
      <c r="D24">
        <v>897.2487973623048</v>
      </c>
    </row>
    <row r="25" spans="1:4" x14ac:dyDescent="0.35">
      <c r="A25" t="s">
        <v>194</v>
      </c>
      <c r="B25" s="66">
        <v>1132.2612405644895</v>
      </c>
      <c r="C25">
        <v>1541.7430188765529</v>
      </c>
      <c r="D25">
        <v>2111.1710178442672</v>
      </c>
    </row>
    <row r="26" spans="1:4" x14ac:dyDescent="0.35">
      <c r="A26" t="s">
        <v>195</v>
      </c>
      <c r="B26" s="66">
        <v>212.09962054052264</v>
      </c>
      <c r="C26">
        <v>267.82681403673803</v>
      </c>
      <c r="D26">
        <v>425.18102404205428</v>
      </c>
    </row>
    <row r="28" spans="1:4" x14ac:dyDescent="0.35">
      <c r="A28" t="s">
        <v>224</v>
      </c>
      <c r="B28" s="105">
        <f>MAX($C$4:$D$26)</f>
        <v>4198.6732096191827</v>
      </c>
    </row>
    <row r="29" spans="1:4" x14ac:dyDescent="0.35">
      <c r="A29" t="s">
        <v>226</v>
      </c>
      <c r="B29" s="105">
        <f>MIN($C$4:$D$26)</f>
        <v>215.13899111136274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67" t="s">
        <v>155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46">
        <v>0.88476831530886746</v>
      </c>
      <c r="C4" s="146">
        <v>0.88265954021411186</v>
      </c>
      <c r="D4" s="146">
        <v>0.89672852897602462</v>
      </c>
    </row>
    <row r="5" spans="1:4" x14ac:dyDescent="0.35">
      <c r="A5" t="s">
        <v>175</v>
      </c>
      <c r="B5" s="146">
        <v>0.83343826652170216</v>
      </c>
      <c r="C5" s="146">
        <v>0.81749170116883962</v>
      </c>
      <c r="D5" s="146">
        <v>0.80425936764854855</v>
      </c>
    </row>
    <row r="6" spans="1:4" x14ac:dyDescent="0.35">
      <c r="A6" t="s">
        <v>176</v>
      </c>
      <c r="B6" s="146">
        <v>0.8125013850497973</v>
      </c>
      <c r="C6" s="146">
        <v>0.81982483114339133</v>
      </c>
      <c r="D6" s="146">
        <v>0.81999377247533545</v>
      </c>
    </row>
    <row r="7" spans="1:4" x14ac:dyDescent="0.35">
      <c r="A7" t="s">
        <v>177</v>
      </c>
      <c r="B7" s="146">
        <v>0.84320181575204178</v>
      </c>
      <c r="C7" s="146">
        <v>0.83421623445333071</v>
      </c>
      <c r="D7" s="146">
        <v>0.83888732385881482</v>
      </c>
    </row>
    <row r="8" spans="1:4" x14ac:dyDescent="0.35">
      <c r="A8" t="s">
        <v>178</v>
      </c>
      <c r="B8" s="146">
        <v>0.87047136060500463</v>
      </c>
      <c r="C8" s="146">
        <v>0.87256033778054498</v>
      </c>
      <c r="D8" s="146">
        <v>0.86879198942471103</v>
      </c>
    </row>
    <row r="9" spans="1:4" x14ac:dyDescent="0.35">
      <c r="A9" t="s">
        <v>179</v>
      </c>
      <c r="B9" s="146">
        <v>0.81412573671232835</v>
      </c>
      <c r="C9" s="146">
        <v>0.83359732444072843</v>
      </c>
      <c r="D9" s="146">
        <v>0.85875635814983331</v>
      </c>
    </row>
    <row r="10" spans="1:4" x14ac:dyDescent="0.35">
      <c r="A10" t="s">
        <v>180</v>
      </c>
      <c r="B10" s="146">
        <v>0.79282522308258296</v>
      </c>
      <c r="C10" s="146">
        <v>0.81465875454564107</v>
      </c>
      <c r="D10" s="146">
        <v>0.82738818528982983</v>
      </c>
    </row>
    <row r="11" spans="1:4" x14ac:dyDescent="0.35">
      <c r="A11" t="s">
        <v>181</v>
      </c>
      <c r="B11" s="146">
        <v>0.87959032266055737</v>
      </c>
      <c r="C11" s="146">
        <v>0.87687401499644491</v>
      </c>
      <c r="D11" s="146">
        <v>0.86664794238799137</v>
      </c>
    </row>
    <row r="12" spans="1:4" x14ac:dyDescent="0.35">
      <c r="A12" t="s">
        <v>182</v>
      </c>
      <c r="B12" s="146">
        <v>0.81953407368070708</v>
      </c>
      <c r="C12" s="146">
        <v>0.84632745576806512</v>
      </c>
      <c r="D12" s="146">
        <v>0.78364223339806194</v>
      </c>
    </row>
    <row r="13" spans="1:4" x14ac:dyDescent="0.35">
      <c r="A13" t="s">
        <v>183</v>
      </c>
      <c r="B13" s="146">
        <v>0.79329628845110667</v>
      </c>
      <c r="C13" s="146">
        <v>0.78916326138260851</v>
      </c>
      <c r="D13" s="146">
        <v>0.79160343718409154</v>
      </c>
    </row>
    <row r="14" spans="1:4" x14ac:dyDescent="0.35">
      <c r="A14" t="s">
        <v>184</v>
      </c>
      <c r="B14" s="146">
        <v>0.92325753684918621</v>
      </c>
      <c r="C14" s="146">
        <v>0.97143842984432405</v>
      </c>
      <c r="D14" s="146">
        <v>0.98270068222177986</v>
      </c>
    </row>
    <row r="15" spans="1:4" x14ac:dyDescent="0.35">
      <c r="A15" t="s">
        <v>185</v>
      </c>
      <c r="B15" s="146">
        <v>0.73174115066858225</v>
      </c>
      <c r="C15" s="146">
        <v>0.73067253412247546</v>
      </c>
      <c r="D15" s="146">
        <v>0.71911405937893536</v>
      </c>
    </row>
    <row r="16" spans="1:4" x14ac:dyDescent="0.35">
      <c r="A16" t="s">
        <v>186</v>
      </c>
      <c r="B16" s="146">
        <v>0.82176608864100553</v>
      </c>
      <c r="C16" s="146">
        <v>0.81298623823629645</v>
      </c>
      <c r="D16" s="146">
        <v>0.81828503854094925</v>
      </c>
    </row>
    <row r="17" spans="1:4" x14ac:dyDescent="0.35">
      <c r="A17" t="s">
        <v>187</v>
      </c>
      <c r="B17" s="146">
        <v>0.721110926358142</v>
      </c>
      <c r="C17" s="146">
        <v>0.7208773623874879</v>
      </c>
      <c r="D17" s="146">
        <v>0.71324002827278488</v>
      </c>
    </row>
    <row r="18" spans="1:4" x14ac:dyDescent="0.35">
      <c r="A18" t="s">
        <v>188</v>
      </c>
      <c r="B18" s="146">
        <v>0.68589024746169269</v>
      </c>
      <c r="C18" s="146">
        <v>0.75398152568004595</v>
      </c>
      <c r="D18" s="146">
        <v>0.78187145947086434</v>
      </c>
    </row>
    <row r="19" spans="1:4" x14ac:dyDescent="0.35">
      <c r="A19" t="s">
        <v>189</v>
      </c>
      <c r="B19" s="146">
        <v>0.75306870864942133</v>
      </c>
      <c r="C19" s="146">
        <v>0.77378444449514994</v>
      </c>
      <c r="D19" s="146">
        <v>0.78244216930435251</v>
      </c>
    </row>
    <row r="20" spans="1:4" x14ac:dyDescent="0.35">
      <c r="A20" t="s">
        <v>190</v>
      </c>
      <c r="B20" s="146">
        <v>0.79237120912521031</v>
      </c>
      <c r="C20" s="146">
        <v>0.77157858711365934</v>
      </c>
      <c r="D20" s="146">
        <v>0.7974062581233865</v>
      </c>
    </row>
    <row r="21" spans="1:4" x14ac:dyDescent="0.35">
      <c r="A21" t="s">
        <v>191</v>
      </c>
      <c r="B21" s="146">
        <v>0.88723229861638231</v>
      </c>
      <c r="C21" s="146">
        <v>0.8132514474715703</v>
      </c>
      <c r="D21" s="146">
        <v>0.84505718035713084</v>
      </c>
    </row>
    <row r="22" spans="1:4" x14ac:dyDescent="0.35">
      <c r="A22" t="s">
        <v>192</v>
      </c>
      <c r="B22" s="146">
        <v>0.7924962316838281</v>
      </c>
      <c r="C22" s="146">
        <v>0.79557096173653075</v>
      </c>
      <c r="D22" s="146">
        <v>0.78194701681175716</v>
      </c>
    </row>
    <row r="23" spans="1:4" x14ac:dyDescent="0.35">
      <c r="A23" t="s">
        <v>193</v>
      </c>
      <c r="B23" s="146">
        <v>0.81724491333160465</v>
      </c>
      <c r="C23" s="146">
        <v>0.77890762769220412</v>
      </c>
      <c r="D23" s="146">
        <v>0.80152133754979116</v>
      </c>
    </row>
    <row r="24" spans="1:4" x14ac:dyDescent="0.35">
      <c r="A24" t="s">
        <v>194</v>
      </c>
      <c r="B24" s="146">
        <v>0.81894268867724607</v>
      </c>
      <c r="C24" s="146">
        <v>0.87796491086942641</v>
      </c>
      <c r="D24" s="146">
        <v>0.87218535119999863</v>
      </c>
    </row>
    <row r="25" spans="1:4" x14ac:dyDescent="0.35">
      <c r="A25" t="s">
        <v>195</v>
      </c>
      <c r="B25" s="146">
        <v>0.72218471245123861</v>
      </c>
      <c r="C25" s="146">
        <v>0.71804436695983553</v>
      </c>
      <c r="D25" s="146">
        <v>0.7283014094001149</v>
      </c>
    </row>
    <row r="26" spans="1:4" x14ac:dyDescent="0.35">
      <c r="A26" t="s">
        <v>196</v>
      </c>
      <c r="B26" s="146">
        <v>0.76998773742156723</v>
      </c>
      <c r="C26" s="146">
        <v>0.74801145377229006</v>
      </c>
      <c r="D26" s="146">
        <v>0.74163106396612954</v>
      </c>
    </row>
    <row r="28" spans="1:4" x14ac:dyDescent="0.35">
      <c r="A28" t="s">
        <v>224</v>
      </c>
      <c r="B28" s="105">
        <f>MAX($C$4:$D$26)</f>
        <v>0.98270068222177986</v>
      </c>
    </row>
    <row r="29" spans="1:4" x14ac:dyDescent="0.35">
      <c r="A29" t="s">
        <v>226</v>
      </c>
      <c r="B29" s="105">
        <f>MIN($C$4:$D$26)</f>
        <v>0.71324002827278488</v>
      </c>
    </row>
    <row r="30" spans="1:4" x14ac:dyDescent="0.35">
      <c r="A30">
        <f>VLOOKUP($A$1,Estructura!$B:$H,7,FALSE)</f>
        <v>0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  <col min="5" max="5" width="11.453125" customWidth="1"/>
  </cols>
  <sheetData>
    <row r="1" spans="1:4" x14ac:dyDescent="0.35">
      <c r="A1" s="1" t="s">
        <v>157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192</v>
      </c>
      <c r="B4" s="205">
        <v>0</v>
      </c>
      <c r="C4" s="146">
        <v>2.5399999999999999E-2</v>
      </c>
      <c r="D4" s="146">
        <v>2.8899999999999999E-2</v>
      </c>
    </row>
    <row r="5" spans="1:4" x14ac:dyDescent="0.35">
      <c r="A5" t="s">
        <v>191</v>
      </c>
      <c r="B5" s="205">
        <v>0</v>
      </c>
      <c r="C5" s="146">
        <v>1.7899999999999999E-2</v>
      </c>
      <c r="D5" s="146">
        <v>4.4900000000000002E-2</v>
      </c>
    </row>
    <row r="6" spans="1:4" x14ac:dyDescent="0.35">
      <c r="A6" t="s">
        <v>179</v>
      </c>
      <c r="B6" s="205">
        <v>0</v>
      </c>
      <c r="C6" s="146">
        <v>4.5999999999999999E-3</v>
      </c>
      <c r="D6" s="146">
        <v>3.7699999999999997E-2</v>
      </c>
    </row>
    <row r="7" spans="1:4" x14ac:dyDescent="0.35">
      <c r="A7" t="s">
        <v>196</v>
      </c>
      <c r="B7" s="205">
        <v>0</v>
      </c>
      <c r="C7" s="146">
        <v>-7.7000000000000002E-3</v>
      </c>
      <c r="D7" s="146">
        <v>2.23E-2</v>
      </c>
    </row>
    <row r="8" spans="1:4" x14ac:dyDescent="0.35">
      <c r="A8" t="s">
        <v>193</v>
      </c>
      <c r="B8" s="205">
        <v>0</v>
      </c>
      <c r="C8" s="146">
        <v>2.81E-2</v>
      </c>
      <c r="D8" s="146">
        <v>2.3099999999999999E-2</v>
      </c>
    </row>
    <row r="9" spans="1:4" x14ac:dyDescent="0.35">
      <c r="A9" t="s">
        <v>184</v>
      </c>
      <c r="B9" s="205">
        <v>0</v>
      </c>
      <c r="C9" s="146">
        <v>2.1399999999999999E-2</v>
      </c>
      <c r="D9" s="146">
        <v>2.5399999999999999E-2</v>
      </c>
    </row>
    <row r="10" spans="1:4" x14ac:dyDescent="0.35">
      <c r="A10" t="s">
        <v>186</v>
      </c>
      <c r="B10" s="205">
        <v>0</v>
      </c>
      <c r="C10" s="146">
        <v>-1.9E-3</v>
      </c>
      <c r="D10" s="146">
        <v>2.8199999999999999E-2</v>
      </c>
    </row>
    <row r="11" spans="1:4" x14ac:dyDescent="0.35">
      <c r="A11" t="s">
        <v>183</v>
      </c>
      <c r="B11" s="205">
        <v>0</v>
      </c>
      <c r="C11" s="146">
        <v>2.87E-2</v>
      </c>
      <c r="D11" s="146">
        <v>2.2800000000000001E-2</v>
      </c>
    </row>
    <row r="12" spans="1:4" x14ac:dyDescent="0.35">
      <c r="A12" t="s">
        <v>190</v>
      </c>
      <c r="B12" s="205">
        <v>0</v>
      </c>
      <c r="C12" s="146">
        <v>2.7400000000000001E-2</v>
      </c>
      <c r="D12" s="146">
        <v>1.9699999999999999E-2</v>
      </c>
    </row>
    <row r="13" spans="1:4" x14ac:dyDescent="0.35">
      <c r="A13" t="s">
        <v>185</v>
      </c>
      <c r="B13" s="205">
        <v>0</v>
      </c>
      <c r="C13" s="146">
        <v>1.2999999999999999E-3</v>
      </c>
      <c r="D13" s="146">
        <v>2.0299999999999999E-2</v>
      </c>
    </row>
    <row r="14" spans="1:4" x14ac:dyDescent="0.35">
      <c r="A14" t="s">
        <v>195</v>
      </c>
      <c r="B14" s="205">
        <v>0</v>
      </c>
      <c r="C14" s="146">
        <v>1.0999999999999999E-2</v>
      </c>
      <c r="D14" s="146">
        <v>1.52E-2</v>
      </c>
    </row>
    <row r="15" spans="1:4" x14ac:dyDescent="0.35">
      <c r="A15" t="s">
        <v>189</v>
      </c>
      <c r="B15" s="205">
        <v>0</v>
      </c>
      <c r="C15" s="146">
        <v>1.06E-2</v>
      </c>
      <c r="D15" s="146">
        <v>1.5299999999999999E-2</v>
      </c>
    </row>
    <row r="16" spans="1:4" x14ac:dyDescent="0.35">
      <c r="A16" t="s">
        <v>174</v>
      </c>
      <c r="B16" s="205">
        <v>0</v>
      </c>
      <c r="C16" s="146">
        <v>2.0899999999999998E-2</v>
      </c>
      <c r="D16" s="146">
        <v>2.52E-2</v>
      </c>
    </row>
    <row r="17" spans="1:4" x14ac:dyDescent="0.35">
      <c r="A17" t="s">
        <v>175</v>
      </c>
      <c r="B17" s="205">
        <v>0</v>
      </c>
      <c r="C17" s="146">
        <v>-1.66E-2</v>
      </c>
      <c r="D17" s="146">
        <v>1.83E-2</v>
      </c>
    </row>
    <row r="18" spans="1:4" x14ac:dyDescent="0.35">
      <c r="A18" t="s">
        <v>177</v>
      </c>
      <c r="B18" s="205">
        <v>0</v>
      </c>
      <c r="C18" s="146">
        <v>1.7999999999999999E-2</v>
      </c>
      <c r="D18" s="146">
        <v>1.03E-2</v>
      </c>
    </row>
    <row r="19" spans="1:4" x14ac:dyDescent="0.35">
      <c r="A19" t="s">
        <v>176</v>
      </c>
      <c r="B19" s="205">
        <v>0</v>
      </c>
      <c r="C19" s="146">
        <v>1.7399999999999999E-2</v>
      </c>
      <c r="D19" s="146">
        <v>8.3000000000000001E-3</v>
      </c>
    </row>
    <row r="20" spans="1:4" x14ac:dyDescent="0.35">
      <c r="A20" t="s">
        <v>188</v>
      </c>
      <c r="B20" s="205">
        <v>0</v>
      </c>
      <c r="C20" s="146">
        <v>2.06E-2</v>
      </c>
      <c r="D20" s="146">
        <v>2.3E-3</v>
      </c>
    </row>
    <row r="21" spans="1:4" x14ac:dyDescent="0.35">
      <c r="A21" t="s">
        <v>187</v>
      </c>
      <c r="B21" s="205">
        <v>0</v>
      </c>
      <c r="C21" s="146">
        <v>8.6999999999999994E-3</v>
      </c>
      <c r="D21" s="146">
        <v>-4.0000000000000002E-4</v>
      </c>
    </row>
    <row r="22" spans="1:4" x14ac:dyDescent="0.35">
      <c r="A22" t="s">
        <v>194</v>
      </c>
      <c r="B22" s="205">
        <v>0</v>
      </c>
      <c r="C22" s="217">
        <v>-2.9221405874617443E-2</v>
      </c>
      <c r="D22" s="146">
        <v>-8.9999999999999998E-4</v>
      </c>
    </row>
    <row r="23" spans="1:4" x14ac:dyDescent="0.35">
      <c r="A23" t="s">
        <v>182</v>
      </c>
      <c r="B23" s="205">
        <v>0</v>
      </c>
      <c r="C23" s="146">
        <v>4.6199999999999998E-2</v>
      </c>
      <c r="D23" s="146">
        <v>-1.1999999999999999E-3</v>
      </c>
    </row>
    <row r="24" spans="1:4" x14ac:dyDescent="0.35">
      <c r="A24" t="s">
        <v>178</v>
      </c>
      <c r="B24" s="205">
        <v>0</v>
      </c>
      <c r="C24" s="146">
        <v>2.86E-2</v>
      </c>
      <c r="D24" s="146">
        <v>-6.4000000000000003E-3</v>
      </c>
    </row>
    <row r="25" spans="1:4" x14ac:dyDescent="0.35">
      <c r="A25" t="s">
        <v>181</v>
      </c>
      <c r="B25" s="205">
        <v>0</v>
      </c>
      <c r="C25" s="146">
        <v>3.3799999999999997E-2</v>
      </c>
      <c r="D25" s="146">
        <v>-1.6299999999999999E-2</v>
      </c>
    </row>
    <row r="26" spans="1:4" x14ac:dyDescent="0.35">
      <c r="A26" t="s">
        <v>180</v>
      </c>
      <c r="B26" s="205">
        <v>0</v>
      </c>
      <c r="C26" s="146">
        <v>1.23E-2</v>
      </c>
      <c r="D26" s="146">
        <v>-1.6199999999999999E-2</v>
      </c>
    </row>
    <row r="28" spans="1:4" x14ac:dyDescent="0.35">
      <c r="A28" t="s">
        <v>224</v>
      </c>
      <c r="B28" s="113">
        <f>MAX($C$4:$D$26)</f>
        <v>4.6199999999999998E-2</v>
      </c>
    </row>
    <row r="29" spans="1:4" x14ac:dyDescent="0.35">
      <c r="A29" t="s">
        <v>226</v>
      </c>
      <c r="B29" s="113">
        <f>MIN($C$4:$D$26)</f>
        <v>-2.9221405874617443E-2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7030A0"/>
  </sheetPr>
  <dimension ref="A1:G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7" x14ac:dyDescent="0.35">
      <c r="A1" s="1" t="s">
        <v>161</v>
      </c>
    </row>
    <row r="3" spans="1:7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7" x14ac:dyDescent="0.35">
      <c r="A4" t="s">
        <v>174</v>
      </c>
      <c r="B4" s="197">
        <v>4.5556424149178564E-5</v>
      </c>
      <c r="C4" s="197">
        <v>5.6877894381647042E-5</v>
      </c>
      <c r="D4" s="198">
        <v>5.7593908177367364E-5</v>
      </c>
      <c r="E4" s="18"/>
      <c r="F4" s="18"/>
      <c r="G4" s="18"/>
    </row>
    <row r="5" spans="1:7" x14ac:dyDescent="0.35">
      <c r="A5" t="s">
        <v>175</v>
      </c>
      <c r="B5" s="197">
        <v>3.5972788964751604E-5</v>
      </c>
      <c r="C5" s="197">
        <v>3.8338585671922002E-5</v>
      </c>
      <c r="D5" s="198">
        <v>4.3349249542986123E-5</v>
      </c>
      <c r="E5" s="18"/>
      <c r="F5" s="18"/>
      <c r="G5" s="18"/>
    </row>
    <row r="6" spans="1:7" x14ac:dyDescent="0.35">
      <c r="A6" t="s">
        <v>176</v>
      </c>
      <c r="B6" s="197">
        <v>7.7736249965130574E-5</v>
      </c>
      <c r="C6" s="197">
        <v>5.9929485184669305E-5</v>
      </c>
      <c r="D6" s="198">
        <v>7.3071710693923788E-5</v>
      </c>
      <c r="E6" s="95"/>
      <c r="F6" s="18"/>
      <c r="G6" s="18"/>
    </row>
    <row r="7" spans="1:7" x14ac:dyDescent="0.35">
      <c r="A7" t="s">
        <v>177</v>
      </c>
      <c r="B7" s="197">
        <v>5.8361950143920152E-5</v>
      </c>
      <c r="C7" s="197">
        <v>5.1880551074948306E-5</v>
      </c>
      <c r="D7" s="198">
        <v>5.8525087332555832E-5</v>
      </c>
      <c r="E7" s="18"/>
      <c r="F7" s="18"/>
      <c r="G7" s="18"/>
    </row>
    <row r="8" spans="1:7" x14ac:dyDescent="0.35">
      <c r="A8" t="s">
        <v>178</v>
      </c>
      <c r="B8" s="197">
        <v>4.952462812574303E-5</v>
      </c>
      <c r="C8" s="197">
        <v>6.6935784338877465E-5</v>
      </c>
      <c r="D8" s="198">
        <v>5.7821618097673719E-5</v>
      </c>
      <c r="E8" s="18"/>
      <c r="F8" s="18"/>
      <c r="G8" s="18"/>
    </row>
    <row r="9" spans="1:7" x14ac:dyDescent="0.35">
      <c r="A9" t="s">
        <v>179</v>
      </c>
      <c r="B9" s="197">
        <v>3.9033636188580444E-5</v>
      </c>
      <c r="C9" s="197">
        <v>4.3165027940631902E-5</v>
      </c>
      <c r="D9" s="198">
        <v>3.6691803407562074E-5</v>
      </c>
      <c r="E9" s="18"/>
      <c r="F9" s="18"/>
      <c r="G9" s="18"/>
    </row>
    <row r="10" spans="1:7" x14ac:dyDescent="0.35">
      <c r="A10" t="s">
        <v>180</v>
      </c>
      <c r="B10" s="197">
        <v>7.4659222446215695E-5</v>
      </c>
      <c r="C10" s="197">
        <v>5.9883430721474596E-5</v>
      </c>
      <c r="D10" s="198">
        <v>7.1104551710450182E-5</v>
      </c>
      <c r="E10" s="18"/>
      <c r="F10" s="18"/>
      <c r="G10" s="18"/>
    </row>
    <row r="11" spans="1:7" x14ac:dyDescent="0.35">
      <c r="A11" t="s">
        <v>181</v>
      </c>
      <c r="B11" s="197">
        <v>2.9883774524257184E-5</v>
      </c>
      <c r="C11" s="197">
        <v>2.1801004802888085E-5</v>
      </c>
      <c r="D11" s="198">
        <v>4.0196024699570615E-5</v>
      </c>
      <c r="E11" s="18"/>
      <c r="F11" s="18"/>
      <c r="G11" s="18"/>
    </row>
    <row r="12" spans="1:7" x14ac:dyDescent="0.35">
      <c r="A12" t="s">
        <v>182</v>
      </c>
      <c r="B12" s="197">
        <v>6.0223592838358708E-5</v>
      </c>
      <c r="C12" s="197">
        <v>5.5708054101216822E-5</v>
      </c>
      <c r="D12" s="198">
        <v>6.4795079418127448E-5</v>
      </c>
      <c r="E12" s="18"/>
      <c r="F12" s="18"/>
      <c r="G12" s="18"/>
    </row>
    <row r="13" spans="1:7" x14ac:dyDescent="0.35">
      <c r="A13" t="s">
        <v>183</v>
      </c>
      <c r="B13" s="197">
        <v>4.7262576592366181E-5</v>
      </c>
      <c r="C13" s="197">
        <v>4.292932556616985E-5</v>
      </c>
      <c r="D13" s="198">
        <v>6.6213501009034211E-5</v>
      </c>
      <c r="E13" s="18"/>
      <c r="F13" s="18"/>
      <c r="G13" s="18"/>
    </row>
    <row r="14" spans="1:7" x14ac:dyDescent="0.35">
      <c r="A14" t="s">
        <v>184</v>
      </c>
      <c r="B14" s="197">
        <v>2.9025497513718225E-5</v>
      </c>
      <c r="C14" s="197">
        <v>4.0267085290536534E-5</v>
      </c>
      <c r="D14" s="198">
        <v>4.6415999228635065E-5</v>
      </c>
      <c r="E14" s="18"/>
      <c r="F14" s="18"/>
      <c r="G14" s="18"/>
    </row>
    <row r="15" spans="1:7" x14ac:dyDescent="0.35">
      <c r="A15" t="s">
        <v>185</v>
      </c>
      <c r="B15" s="197">
        <v>4.0259511495547498E-5</v>
      </c>
      <c r="C15" s="197">
        <v>1.0315094322978602E-4</v>
      </c>
      <c r="D15" s="198">
        <v>5.5042751592007448E-5</v>
      </c>
      <c r="E15" s="18"/>
      <c r="F15" s="18"/>
      <c r="G15" s="18"/>
    </row>
    <row r="16" spans="1:7" x14ac:dyDescent="0.35">
      <c r="A16" t="s">
        <v>186</v>
      </c>
      <c r="B16" s="197">
        <v>4.1662992548825941E-5</v>
      </c>
      <c r="C16" s="197">
        <v>2.6877439478124293E-5</v>
      </c>
      <c r="D16" s="198">
        <v>5.2270551240238019E-5</v>
      </c>
      <c r="E16" s="18"/>
      <c r="F16" s="18"/>
      <c r="G16" s="18"/>
    </row>
    <row r="17" spans="1:7" x14ac:dyDescent="0.35">
      <c r="A17" t="s">
        <v>187</v>
      </c>
      <c r="B17" s="197">
        <v>7.0126858542858645E-5</v>
      </c>
      <c r="C17" s="197">
        <v>8.7021571762360892E-5</v>
      </c>
      <c r="D17" s="198">
        <v>6.5383295201004721E-5</v>
      </c>
      <c r="E17" s="18"/>
      <c r="F17" s="18"/>
      <c r="G17" s="18"/>
    </row>
    <row r="18" spans="1:7" x14ac:dyDescent="0.35">
      <c r="A18" t="s">
        <v>188</v>
      </c>
      <c r="B18" s="197">
        <v>1.6688528779361958E-5</v>
      </c>
      <c r="C18" s="197">
        <v>1.8551092431955765E-5</v>
      </c>
      <c r="D18" s="198">
        <v>5.6946583824055574E-5</v>
      </c>
      <c r="E18" s="18"/>
      <c r="F18" s="18"/>
      <c r="G18" s="18"/>
    </row>
    <row r="19" spans="1:7" x14ac:dyDescent="0.35">
      <c r="A19" t="s">
        <v>189</v>
      </c>
      <c r="B19" s="197">
        <v>7.8196723079983769E-5</v>
      </c>
      <c r="C19" s="197">
        <v>7.084698139455169E-5</v>
      </c>
      <c r="D19" s="198">
        <v>9.4989693750706237E-5</v>
      </c>
      <c r="E19" s="18"/>
      <c r="F19" s="18"/>
      <c r="G19" s="18"/>
    </row>
    <row r="20" spans="1:7" x14ac:dyDescent="0.35">
      <c r="A20" t="s">
        <v>190</v>
      </c>
      <c r="B20" s="197">
        <v>2.8936049364028631E-5</v>
      </c>
      <c r="C20" s="197">
        <v>2.5660861201803448E-5</v>
      </c>
      <c r="D20" s="198">
        <v>2.6956076568580077E-5</v>
      </c>
      <c r="E20" s="18"/>
      <c r="F20" s="18"/>
      <c r="G20" s="18"/>
    </row>
    <row r="21" spans="1:7" x14ac:dyDescent="0.35">
      <c r="A21" t="s">
        <v>191</v>
      </c>
      <c r="B21" s="197">
        <v>2.6261876638199709E-5</v>
      </c>
      <c r="C21" s="197">
        <v>5.7145234534958541E-5</v>
      </c>
      <c r="D21" s="198">
        <v>6.7983479980442778E-5</v>
      </c>
      <c r="E21" s="18"/>
      <c r="F21" s="18"/>
      <c r="G21" s="18"/>
    </row>
    <row r="22" spans="1:7" x14ac:dyDescent="0.35">
      <c r="A22" t="s">
        <v>192</v>
      </c>
      <c r="B22" s="197">
        <v>3.4014834695221066E-5</v>
      </c>
      <c r="C22" s="197">
        <v>6.9107790191234983E-5</v>
      </c>
      <c r="D22" s="198">
        <v>8.0127117967829665E-5</v>
      </c>
      <c r="E22" s="18"/>
      <c r="F22" s="18"/>
      <c r="G22" s="18"/>
    </row>
    <row r="23" spans="1:7" x14ac:dyDescent="0.35">
      <c r="A23" t="s">
        <v>193</v>
      </c>
      <c r="B23" s="197">
        <v>9.7854054151089363E-5</v>
      </c>
      <c r="C23" s="197">
        <v>9.4961167887339543E-5</v>
      </c>
      <c r="D23" s="198">
        <v>7.1245943956545823E-5</v>
      </c>
      <c r="E23" s="18"/>
      <c r="F23" s="18"/>
      <c r="G23" s="18"/>
    </row>
    <row r="24" spans="1:7" x14ac:dyDescent="0.35">
      <c r="A24" t="s">
        <v>194</v>
      </c>
      <c r="B24" s="197">
        <v>5.4926381526444419E-5</v>
      </c>
      <c r="C24" s="197">
        <v>4.8403125423816302E-5</v>
      </c>
      <c r="D24" s="198">
        <v>6.7420734888892742E-5</v>
      </c>
      <c r="E24" s="18"/>
      <c r="F24" s="18"/>
      <c r="G24" s="18"/>
    </row>
    <row r="25" spans="1:7" x14ac:dyDescent="0.35">
      <c r="A25" t="s">
        <v>195</v>
      </c>
      <c r="B25" s="197">
        <v>6.5724707531967743E-5</v>
      </c>
      <c r="C25" s="197">
        <v>6.5840861949007659E-5</v>
      </c>
      <c r="D25" s="198">
        <v>9.3875331870081687E-5</v>
      </c>
      <c r="E25" s="18"/>
      <c r="F25" s="18"/>
      <c r="G25" s="18"/>
    </row>
    <row r="26" spans="1:7" x14ac:dyDescent="0.35">
      <c r="A26" t="s">
        <v>196</v>
      </c>
      <c r="B26" s="197">
        <v>5.5153928782328816E-5</v>
      </c>
      <c r="C26" s="197">
        <v>5.1269118430488648E-5</v>
      </c>
      <c r="D26" s="198">
        <v>5.3368878620200902E-5</v>
      </c>
      <c r="E26" s="18"/>
      <c r="F26" s="18"/>
      <c r="G26" s="18"/>
    </row>
    <row r="28" spans="1:7" x14ac:dyDescent="0.35">
      <c r="A28" t="s">
        <v>224</v>
      </c>
      <c r="B28" s="105">
        <f>MAX($C$4:$D$26)</f>
        <v>1.0315094322978602E-4</v>
      </c>
    </row>
    <row r="29" spans="1:7" x14ac:dyDescent="0.35">
      <c r="A29" t="s">
        <v>226</v>
      </c>
      <c r="B29" s="105">
        <f>MIN($C$4:$D$26)</f>
        <v>1.8551092431955765E-5</v>
      </c>
    </row>
    <row r="30" spans="1:7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style="68" hidden="1" customWidth="1"/>
    <col min="3" max="4" width="14.7265625" bestFit="1" customWidth="1"/>
  </cols>
  <sheetData>
    <row r="1" spans="1:4" x14ac:dyDescent="0.35">
      <c r="A1" s="1" t="s">
        <v>163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68">
        <v>9741958.6945162844</v>
      </c>
      <c r="C4" s="68">
        <v>10584598.227647753</v>
      </c>
      <c r="D4" s="68">
        <v>12291291.472634194</v>
      </c>
    </row>
    <row r="5" spans="1:4" x14ac:dyDescent="0.35">
      <c r="A5" t="s">
        <v>175</v>
      </c>
      <c r="B5" s="68">
        <v>9830795.9674519636</v>
      </c>
      <c r="C5" s="68">
        <v>10057403.123987924</v>
      </c>
      <c r="D5" s="68">
        <v>9250226.8177077416</v>
      </c>
    </row>
    <row r="6" spans="1:4" x14ac:dyDescent="0.35">
      <c r="A6" t="s">
        <v>176</v>
      </c>
      <c r="B6" s="68">
        <v>10494566.494729079</v>
      </c>
      <c r="C6" s="68">
        <v>11523702.162154399</v>
      </c>
      <c r="D6" s="68">
        <v>10437518.304242939</v>
      </c>
    </row>
    <row r="7" spans="1:4" x14ac:dyDescent="0.35">
      <c r="A7" t="s">
        <v>177</v>
      </c>
      <c r="B7" s="68">
        <v>8655840.5619195271</v>
      </c>
      <c r="C7" s="68">
        <v>12778520.936088627</v>
      </c>
      <c r="D7" s="68">
        <v>14426853.484664759</v>
      </c>
    </row>
    <row r="8" spans="1:4" x14ac:dyDescent="0.35">
      <c r="A8" t="s">
        <v>178</v>
      </c>
      <c r="B8" s="68">
        <v>11932769.984299123</v>
      </c>
      <c r="C8" s="68">
        <v>14362959.877187541</v>
      </c>
      <c r="D8" s="68">
        <v>14767282.455687452</v>
      </c>
    </row>
    <row r="9" spans="1:4" x14ac:dyDescent="0.35">
      <c r="A9" t="s">
        <v>179</v>
      </c>
      <c r="B9" s="68">
        <v>7666314.5129699782</v>
      </c>
      <c r="C9" s="68">
        <v>10827271.226173159</v>
      </c>
      <c r="D9" s="68">
        <v>9358153.0324143786</v>
      </c>
    </row>
    <row r="10" spans="1:4" x14ac:dyDescent="0.35">
      <c r="A10" t="s">
        <v>180</v>
      </c>
      <c r="B10" s="68">
        <v>13678735.200914219</v>
      </c>
      <c r="C10" s="68">
        <v>12663719.797292577</v>
      </c>
      <c r="D10" s="68">
        <v>15656798.544426998</v>
      </c>
    </row>
    <row r="11" spans="1:4" x14ac:dyDescent="0.35">
      <c r="A11" t="s">
        <v>181</v>
      </c>
      <c r="B11" s="68">
        <v>15181424.594396383</v>
      </c>
      <c r="C11" s="68">
        <v>20798023.076805688</v>
      </c>
      <c r="D11" s="68">
        <v>23746995.606150877</v>
      </c>
    </row>
    <row r="12" spans="1:4" x14ac:dyDescent="0.35">
      <c r="A12" t="s">
        <v>182</v>
      </c>
      <c r="B12" s="68">
        <v>11385031.344936058</v>
      </c>
      <c r="C12" s="68">
        <v>16960548.484825555</v>
      </c>
      <c r="D12" s="68">
        <v>24350028.941731218</v>
      </c>
    </row>
    <row r="13" spans="1:4" x14ac:dyDescent="0.35">
      <c r="A13" t="s">
        <v>183</v>
      </c>
      <c r="B13" s="68">
        <v>6107360.2141450178</v>
      </c>
      <c r="C13" s="68">
        <v>7260239.8015278298</v>
      </c>
      <c r="D13" s="68">
        <v>9546756.4270325154</v>
      </c>
    </row>
    <row r="14" spans="1:4" x14ac:dyDescent="0.35">
      <c r="A14" t="s">
        <v>184</v>
      </c>
      <c r="B14" s="68">
        <v>5632456.5429993887</v>
      </c>
      <c r="C14" s="68">
        <v>8518605.9374363516</v>
      </c>
      <c r="D14" s="68">
        <v>7418980.9501686478</v>
      </c>
    </row>
    <row r="15" spans="1:4" x14ac:dyDescent="0.35">
      <c r="A15" t="s">
        <v>185</v>
      </c>
      <c r="B15" s="68">
        <v>8876832.6563386507</v>
      </c>
      <c r="C15" s="68">
        <v>17230162.650428642</v>
      </c>
      <c r="D15" s="68">
        <v>12251712.04445097</v>
      </c>
    </row>
    <row r="16" spans="1:4" x14ac:dyDescent="0.35">
      <c r="A16" t="s">
        <v>186</v>
      </c>
      <c r="B16" s="68">
        <v>17866830.772969533</v>
      </c>
      <c r="C16" s="68">
        <v>17310201.109898996</v>
      </c>
      <c r="D16" s="68">
        <v>14642336.534002509</v>
      </c>
    </row>
    <row r="17" spans="1:4" x14ac:dyDescent="0.35">
      <c r="A17" t="s">
        <v>187</v>
      </c>
      <c r="B17" s="68">
        <v>8611019.5781807136</v>
      </c>
      <c r="C17" s="68">
        <v>7872762.4960862165</v>
      </c>
      <c r="D17" s="68">
        <v>8936005.1235993654</v>
      </c>
    </row>
    <row r="18" spans="1:4" x14ac:dyDescent="0.35">
      <c r="A18" t="s">
        <v>188</v>
      </c>
      <c r="B18" s="68">
        <v>7926752.597083698</v>
      </c>
      <c r="C18" s="68">
        <v>9544865.714635253</v>
      </c>
      <c r="D18" s="68">
        <v>13479694.675294807</v>
      </c>
    </row>
    <row r="19" spans="1:4" x14ac:dyDescent="0.35">
      <c r="A19" t="s">
        <v>189</v>
      </c>
      <c r="B19" s="68">
        <v>10193297.47081784</v>
      </c>
      <c r="C19" s="68">
        <v>9796780.2780803274</v>
      </c>
      <c r="D19" s="68">
        <v>14170186.035964224</v>
      </c>
    </row>
    <row r="20" spans="1:4" x14ac:dyDescent="0.35">
      <c r="A20" t="s">
        <v>190</v>
      </c>
      <c r="B20" s="68">
        <v>7007719.7568460032</v>
      </c>
      <c r="C20" s="68">
        <v>6569004.5573925972</v>
      </c>
      <c r="D20" s="68">
        <v>7011751.7748910179</v>
      </c>
    </row>
    <row r="21" spans="1:4" x14ac:dyDescent="0.35">
      <c r="A21" t="s">
        <v>191</v>
      </c>
      <c r="B21" s="68">
        <v>8472288.735444637</v>
      </c>
      <c r="C21" s="68">
        <v>12065866.325310539</v>
      </c>
      <c r="D21" s="68">
        <v>20091137.043991014</v>
      </c>
    </row>
    <row r="22" spans="1:4" x14ac:dyDescent="0.35">
      <c r="A22" t="s">
        <v>192</v>
      </c>
      <c r="B22" s="68">
        <v>7853946.1792699117</v>
      </c>
      <c r="C22" s="68">
        <v>11085557.343643779</v>
      </c>
      <c r="D22" s="68">
        <v>10936921.150938304</v>
      </c>
    </row>
    <row r="23" spans="1:4" x14ac:dyDescent="0.35">
      <c r="A23" t="s">
        <v>193</v>
      </c>
      <c r="B23" s="68">
        <v>10949465.162428163</v>
      </c>
      <c r="C23" s="68">
        <v>8610748.4750389978</v>
      </c>
      <c r="D23" s="68">
        <v>7357494.8058296256</v>
      </c>
    </row>
    <row r="24" spans="1:4" x14ac:dyDescent="0.35">
      <c r="A24" t="s">
        <v>194</v>
      </c>
      <c r="B24" s="68">
        <v>8326716.9363394184</v>
      </c>
      <c r="C24" s="68">
        <v>9110699.6547346953</v>
      </c>
      <c r="D24" s="68">
        <v>8370926.9575213408</v>
      </c>
    </row>
    <row r="25" spans="1:4" x14ac:dyDescent="0.35">
      <c r="A25" t="s">
        <v>195</v>
      </c>
      <c r="B25" s="68">
        <v>5290742.6944931811</v>
      </c>
      <c r="C25" s="68">
        <v>5582503.3235338228</v>
      </c>
      <c r="D25" s="68">
        <v>6475073.4813966388</v>
      </c>
    </row>
    <row r="26" spans="1:4" x14ac:dyDescent="0.35">
      <c r="A26" t="s">
        <v>196</v>
      </c>
      <c r="B26" s="68">
        <v>6879887.277460441</v>
      </c>
      <c r="C26" s="68">
        <v>8911240.648148872</v>
      </c>
      <c r="D26" s="68">
        <v>10662161.421266874</v>
      </c>
    </row>
    <row r="28" spans="1:4" x14ac:dyDescent="0.35">
      <c r="A28" t="s">
        <v>224</v>
      </c>
      <c r="B28" s="105">
        <f>MAX($C$4:$D$26)</f>
        <v>24350028.941731218</v>
      </c>
    </row>
    <row r="29" spans="1:4" x14ac:dyDescent="0.35">
      <c r="A29" t="s">
        <v>226</v>
      </c>
      <c r="B29" s="105">
        <f>MIN($C$4:$D$26)</f>
        <v>5582503.3235338228</v>
      </c>
    </row>
    <row r="30" spans="1:4" x14ac:dyDescent="0.35">
      <c r="A30">
        <f>VLOOKUP($A$1,Estructura!$B:$H,7,FALSE)</f>
        <v>0</v>
      </c>
    </row>
  </sheetData>
  <pageMargins left="0.7" right="0.7" top="0.75" bottom="0.75" header="0.3" footer="0.3"/>
  <tableParts count="1">
    <tablePart r:id="rId1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5.26953125" hidden="1" customWidth="1"/>
  </cols>
  <sheetData>
    <row r="1" spans="1:4" x14ac:dyDescent="0.35">
      <c r="A1" s="1" t="s">
        <v>249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174</v>
      </c>
      <c r="B4" s="196"/>
      <c r="C4" s="203">
        <v>1151996.7279629633</v>
      </c>
      <c r="D4" s="203">
        <v>1287893.602871795</v>
      </c>
    </row>
    <row r="5" spans="1:4" x14ac:dyDescent="0.35">
      <c r="A5" t="s">
        <v>175</v>
      </c>
      <c r="B5" s="196"/>
      <c r="C5" s="203">
        <v>377914.48324074072</v>
      </c>
      <c r="D5" s="203">
        <v>354388.47830303042</v>
      </c>
    </row>
    <row r="6" spans="1:4" x14ac:dyDescent="0.35">
      <c r="A6" t="s">
        <v>176</v>
      </c>
      <c r="B6" s="196"/>
      <c r="C6" s="223">
        <v>1304239.9770555557</v>
      </c>
      <c r="D6" s="223">
        <v>1490309.1270953845</v>
      </c>
    </row>
    <row r="7" spans="1:4" x14ac:dyDescent="0.35">
      <c r="A7" t="s">
        <v>177</v>
      </c>
      <c r="B7" s="196"/>
      <c r="C7" s="203">
        <v>106435.26599999999</v>
      </c>
      <c r="D7" s="203">
        <v>287975.05846153846</v>
      </c>
    </row>
    <row r="8" spans="1:4" x14ac:dyDescent="0.35">
      <c r="A8" t="s">
        <v>178</v>
      </c>
      <c r="B8" s="196"/>
      <c r="C8" s="203">
        <v>10332</v>
      </c>
      <c r="D8" s="203">
        <v>0</v>
      </c>
    </row>
    <row r="9" spans="1:4" x14ac:dyDescent="0.35">
      <c r="A9" t="s">
        <v>179</v>
      </c>
      <c r="B9" s="196"/>
      <c r="C9" s="203">
        <v>0</v>
      </c>
      <c r="D9" s="203">
        <v>17368.339999999997</v>
      </c>
    </row>
    <row r="10" spans="1:4" x14ac:dyDescent="0.35">
      <c r="A10" t="s">
        <v>180</v>
      </c>
      <c r="B10" s="196"/>
      <c r="C10" s="203">
        <v>270718.27948051959</v>
      </c>
      <c r="D10" s="203">
        <v>504203.22658914723</v>
      </c>
    </row>
    <row r="11" spans="1:4" x14ac:dyDescent="0.35">
      <c r="A11" t="s">
        <v>181</v>
      </c>
      <c r="B11" s="196"/>
      <c r="C11" s="203">
        <v>825263.84707364335</v>
      </c>
      <c r="D11" s="203">
        <v>1171914.7964854734</v>
      </c>
    </row>
    <row r="12" spans="1:4" x14ac:dyDescent="0.35">
      <c r="A12" t="s">
        <v>196</v>
      </c>
      <c r="B12" s="196"/>
      <c r="C12" s="203">
        <v>0</v>
      </c>
      <c r="D12" s="203">
        <v>0</v>
      </c>
    </row>
    <row r="13" spans="1:4" x14ac:dyDescent="0.35">
      <c r="A13" t="s">
        <v>182</v>
      </c>
      <c r="B13" s="196"/>
      <c r="C13" s="203">
        <v>28060.65</v>
      </c>
      <c r="D13" s="203">
        <v>0</v>
      </c>
    </row>
    <row r="14" spans="1:4" x14ac:dyDescent="0.35">
      <c r="A14" t="s">
        <v>183</v>
      </c>
      <c r="B14" s="196"/>
      <c r="C14" s="203">
        <v>0</v>
      </c>
      <c r="D14" s="203">
        <v>0</v>
      </c>
    </row>
    <row r="15" spans="1:4" x14ac:dyDescent="0.35">
      <c r="A15" t="s">
        <v>184</v>
      </c>
      <c r="B15" s="196"/>
      <c r="C15" s="203">
        <v>641319.79459119518</v>
      </c>
      <c r="D15" s="203">
        <v>731400.44034146343</v>
      </c>
    </row>
    <row r="16" spans="1:4" x14ac:dyDescent="0.35">
      <c r="A16" t="s">
        <v>185</v>
      </c>
      <c r="B16" s="196"/>
      <c r="C16" s="203">
        <v>23314.924999999999</v>
      </c>
      <c r="D16" s="203">
        <v>0</v>
      </c>
    </row>
    <row r="17" spans="1:4" x14ac:dyDescent="0.35">
      <c r="A17" t="s">
        <v>186</v>
      </c>
      <c r="B17" s="196"/>
      <c r="C17" s="203">
        <v>0</v>
      </c>
      <c r="D17" s="203">
        <v>0</v>
      </c>
    </row>
    <row r="18" spans="1:4" x14ac:dyDescent="0.35">
      <c r="A18" t="s">
        <v>187</v>
      </c>
      <c r="B18" s="196"/>
      <c r="C18" s="203">
        <v>0</v>
      </c>
      <c r="D18" s="203">
        <v>0</v>
      </c>
    </row>
    <row r="19" spans="1:4" x14ac:dyDescent="0.35">
      <c r="A19" t="s">
        <v>188</v>
      </c>
      <c r="B19" s="196"/>
      <c r="C19" s="203">
        <v>53352</v>
      </c>
      <c r="D19" s="203">
        <v>5397</v>
      </c>
    </row>
    <row r="20" spans="1:4" x14ac:dyDescent="0.35">
      <c r="A20" t="s">
        <v>189</v>
      </c>
      <c r="B20" s="196"/>
      <c r="C20" s="203">
        <v>0</v>
      </c>
      <c r="D20" s="203">
        <v>0</v>
      </c>
    </row>
    <row r="21" spans="1:4" x14ac:dyDescent="0.35">
      <c r="A21" t="s">
        <v>190</v>
      </c>
      <c r="B21" s="196"/>
      <c r="C21" s="203">
        <v>0</v>
      </c>
      <c r="D21" s="203">
        <v>0</v>
      </c>
    </row>
    <row r="22" spans="1:4" x14ac:dyDescent="0.35">
      <c r="A22" t="s">
        <v>191</v>
      </c>
      <c r="B22" s="196"/>
      <c r="C22" s="203">
        <v>0</v>
      </c>
      <c r="D22" s="203">
        <v>0</v>
      </c>
    </row>
    <row r="23" spans="1:4" x14ac:dyDescent="0.35">
      <c r="A23" t="s">
        <v>192</v>
      </c>
      <c r="B23" s="196"/>
      <c r="C23" s="203">
        <v>0</v>
      </c>
      <c r="D23" s="203">
        <v>0</v>
      </c>
    </row>
    <row r="24" spans="1:4" x14ac:dyDescent="0.35">
      <c r="A24" t="s">
        <v>193</v>
      </c>
      <c r="B24" s="196"/>
      <c r="C24" s="203">
        <v>73531.645000000004</v>
      </c>
      <c r="D24" s="203">
        <v>31641.604285714286</v>
      </c>
    </row>
    <row r="25" spans="1:4" x14ac:dyDescent="0.35">
      <c r="A25" t="s">
        <v>194</v>
      </c>
      <c r="B25" s="196"/>
      <c r="C25" s="203">
        <v>67740.75</v>
      </c>
      <c r="D25" s="203">
        <v>145494.10571428572</v>
      </c>
    </row>
    <row r="26" spans="1:4" x14ac:dyDescent="0.35">
      <c r="A26" t="s">
        <v>195</v>
      </c>
      <c r="B26" s="196"/>
      <c r="C26" s="203">
        <v>0</v>
      </c>
      <c r="D26" s="203">
        <v>0</v>
      </c>
    </row>
    <row r="28" spans="1:4" x14ac:dyDescent="0.35">
      <c r="A28" t="s">
        <v>224</v>
      </c>
      <c r="B28" s="105">
        <f>MAX($C$4:$D$26)</f>
        <v>1490309.1270953845</v>
      </c>
    </row>
    <row r="29" spans="1:4" x14ac:dyDescent="0.35">
      <c r="A29" t="s">
        <v>226</v>
      </c>
      <c r="B29" s="105">
        <f>MIN($C$4:$D$26)</f>
        <v>0</v>
      </c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7030A0"/>
  </sheetPr>
  <dimension ref="A1:D30"/>
  <sheetViews>
    <sheetView workbookViewId="0">
      <selection activeCell="H16" sqref="H16"/>
    </sheetView>
  </sheetViews>
  <sheetFormatPr baseColWidth="10" defaultColWidth="11.453125" defaultRowHeight="14.5" x14ac:dyDescent="0.35"/>
  <cols>
    <col min="1" max="1" width="28.1796875" customWidth="1"/>
    <col min="2" max="2" width="17.54296875" hidden="1" customWidth="1"/>
    <col min="3" max="4" width="15.1796875" bestFit="1" customWidth="1"/>
  </cols>
  <sheetData>
    <row r="1" spans="1:4" x14ac:dyDescent="0.35">
      <c r="A1" s="1" t="s">
        <v>250</v>
      </c>
    </row>
    <row r="3" spans="1:4" x14ac:dyDescent="0.35">
      <c r="A3" s="90" t="s">
        <v>173</v>
      </c>
      <c r="B3" s="90" t="s">
        <v>238</v>
      </c>
      <c r="C3" s="90" t="s">
        <v>239</v>
      </c>
      <c r="D3" s="90" t="s">
        <v>240</v>
      </c>
    </row>
    <row r="4" spans="1:4" x14ac:dyDescent="0.35">
      <c r="A4" t="s">
        <v>194</v>
      </c>
      <c r="B4" s="206">
        <v>95185</v>
      </c>
      <c r="C4" s="206">
        <v>296322</v>
      </c>
      <c r="D4" s="206">
        <v>131293</v>
      </c>
    </row>
    <row r="5" spans="1:4" x14ac:dyDescent="0.35">
      <c r="A5" t="s">
        <v>176</v>
      </c>
      <c r="B5" s="206">
        <v>176178</v>
      </c>
      <c r="C5" s="206">
        <v>239839</v>
      </c>
      <c r="D5" s="206">
        <v>439647</v>
      </c>
    </row>
    <row r="6" spans="1:4" x14ac:dyDescent="0.35">
      <c r="A6" t="s">
        <v>181</v>
      </c>
      <c r="B6" s="206">
        <v>83496</v>
      </c>
      <c r="C6" s="206">
        <v>65984</v>
      </c>
      <c r="D6" s="206">
        <v>698745</v>
      </c>
    </row>
    <row r="7" spans="1:4" x14ac:dyDescent="0.35">
      <c r="A7" t="s">
        <v>177</v>
      </c>
      <c r="B7" s="206">
        <v>242397</v>
      </c>
      <c r="C7" s="206">
        <v>239931</v>
      </c>
      <c r="D7" s="206">
        <v>962760</v>
      </c>
    </row>
    <row r="8" spans="1:4" x14ac:dyDescent="0.35">
      <c r="A8" t="s">
        <v>175</v>
      </c>
      <c r="B8" s="206">
        <v>154693</v>
      </c>
      <c r="C8" s="206">
        <v>289869</v>
      </c>
      <c r="D8" s="206">
        <v>147334</v>
      </c>
    </row>
    <row r="9" spans="1:4" x14ac:dyDescent="0.35">
      <c r="A9" t="s">
        <v>184</v>
      </c>
      <c r="B9" s="206">
        <v>240762</v>
      </c>
      <c r="C9" s="206">
        <v>102379</v>
      </c>
      <c r="D9" s="206">
        <v>171703</v>
      </c>
    </row>
    <row r="10" spans="1:4" x14ac:dyDescent="0.35">
      <c r="A10" t="s">
        <v>180</v>
      </c>
      <c r="B10" s="206">
        <v>1160408</v>
      </c>
      <c r="C10" s="206">
        <v>518937</v>
      </c>
      <c r="D10" s="206">
        <v>167073</v>
      </c>
    </row>
    <row r="11" spans="1:4" x14ac:dyDescent="0.35">
      <c r="A11" t="s">
        <v>187</v>
      </c>
      <c r="B11" s="206">
        <v>14233</v>
      </c>
      <c r="C11" s="206">
        <v>2031</v>
      </c>
      <c r="D11" s="206">
        <v>2821</v>
      </c>
    </row>
    <row r="12" spans="1:4" x14ac:dyDescent="0.35">
      <c r="A12" t="s">
        <v>182</v>
      </c>
      <c r="B12" s="206">
        <v>81119</v>
      </c>
      <c r="C12" s="206">
        <v>78837</v>
      </c>
      <c r="D12" s="206">
        <v>126374</v>
      </c>
    </row>
    <row r="13" spans="1:4" x14ac:dyDescent="0.35">
      <c r="A13" t="s">
        <v>178</v>
      </c>
      <c r="B13" s="206">
        <v>116463</v>
      </c>
      <c r="C13" s="206">
        <v>133019</v>
      </c>
      <c r="D13" s="206">
        <v>158763</v>
      </c>
    </row>
    <row r="14" spans="1:4" x14ac:dyDescent="0.35">
      <c r="A14" t="s">
        <v>174</v>
      </c>
      <c r="B14" s="206">
        <v>1270904</v>
      </c>
      <c r="C14" s="206">
        <v>297274</v>
      </c>
      <c r="D14" s="206">
        <v>432248</v>
      </c>
    </row>
    <row r="15" spans="1:4" x14ac:dyDescent="0.35">
      <c r="A15" t="s">
        <v>183</v>
      </c>
      <c r="B15" s="206">
        <v>61727</v>
      </c>
      <c r="C15" s="224">
        <v>697266.26</v>
      </c>
      <c r="D15" s="206">
        <v>108670</v>
      </c>
    </row>
    <row r="16" spans="1:4" x14ac:dyDescent="0.35">
      <c r="A16" t="s">
        <v>191</v>
      </c>
      <c r="B16" s="206">
        <v>271596</v>
      </c>
      <c r="C16" s="206">
        <v>402920</v>
      </c>
      <c r="D16" s="206">
        <v>374463</v>
      </c>
    </row>
    <row r="17" spans="1:4" x14ac:dyDescent="0.35">
      <c r="A17" t="s">
        <v>196</v>
      </c>
      <c r="B17" s="206">
        <v>43526</v>
      </c>
      <c r="C17" s="206">
        <v>106787</v>
      </c>
      <c r="D17" s="206">
        <v>179571</v>
      </c>
    </row>
    <row r="18" spans="1:4" x14ac:dyDescent="0.35">
      <c r="A18" t="s">
        <v>179</v>
      </c>
      <c r="B18" s="206">
        <v>142776</v>
      </c>
      <c r="C18" s="206">
        <v>61798</v>
      </c>
      <c r="D18" s="206">
        <v>113649</v>
      </c>
    </row>
    <row r="19" spans="1:4" x14ac:dyDescent="0.35">
      <c r="A19" t="s">
        <v>188</v>
      </c>
      <c r="B19" s="206">
        <v>113806</v>
      </c>
      <c r="C19" s="206">
        <v>108178</v>
      </c>
      <c r="D19" s="206">
        <v>148244</v>
      </c>
    </row>
    <row r="20" spans="1:4" x14ac:dyDescent="0.35">
      <c r="A20" t="s">
        <v>190</v>
      </c>
      <c r="B20" s="206">
        <v>406412</v>
      </c>
      <c r="C20" s="206">
        <v>323152</v>
      </c>
      <c r="D20" s="206">
        <v>40167</v>
      </c>
    </row>
    <row r="21" spans="1:4" x14ac:dyDescent="0.35">
      <c r="A21" t="s">
        <v>192</v>
      </c>
      <c r="B21" s="206">
        <v>105467</v>
      </c>
      <c r="C21" s="206">
        <v>170932</v>
      </c>
      <c r="D21" s="206">
        <v>325473</v>
      </c>
    </row>
    <row r="22" spans="1:4" x14ac:dyDescent="0.35">
      <c r="A22" t="s">
        <v>193</v>
      </c>
      <c r="B22" s="206">
        <v>631366</v>
      </c>
      <c r="C22" s="206">
        <v>255400</v>
      </c>
      <c r="D22" s="206">
        <v>396009</v>
      </c>
    </row>
    <row r="23" spans="1:4" x14ac:dyDescent="0.35">
      <c r="A23" t="s">
        <v>195</v>
      </c>
      <c r="B23" s="206">
        <v>3810910</v>
      </c>
      <c r="C23" s="206">
        <v>42680</v>
      </c>
      <c r="D23" s="206">
        <v>66661</v>
      </c>
    </row>
    <row r="24" spans="1:4" x14ac:dyDescent="0.35">
      <c r="A24" t="s">
        <v>186</v>
      </c>
      <c r="B24" s="206">
        <v>431727</v>
      </c>
      <c r="C24" s="206">
        <v>582061</v>
      </c>
      <c r="D24" s="206">
        <v>983621</v>
      </c>
    </row>
    <row r="25" spans="1:4" x14ac:dyDescent="0.35">
      <c r="A25" t="s">
        <v>189</v>
      </c>
      <c r="B25" s="206">
        <v>360851</v>
      </c>
      <c r="C25" s="206">
        <v>74473</v>
      </c>
      <c r="D25" s="206">
        <v>76929</v>
      </c>
    </row>
    <row r="26" spans="1:4" x14ac:dyDescent="0.35">
      <c r="A26" t="s">
        <v>185</v>
      </c>
      <c r="B26" s="206">
        <v>56957</v>
      </c>
      <c r="C26" s="206">
        <v>398169</v>
      </c>
      <c r="D26" s="206">
        <v>130322</v>
      </c>
    </row>
    <row r="28" spans="1:4" x14ac:dyDescent="0.35">
      <c r="A28" t="s">
        <v>224</v>
      </c>
      <c r="B28" s="207">
        <f>MAX($C$4:$D$26)</f>
        <v>983621</v>
      </c>
    </row>
    <row r="29" spans="1:4" x14ac:dyDescent="0.35">
      <c r="A29" t="s">
        <v>226</v>
      </c>
      <c r="B29" s="207">
        <f>MIN($C$4:$D$26)</f>
        <v>2031</v>
      </c>
    </row>
    <row r="30" spans="1:4" x14ac:dyDescent="0.35">
      <c r="A30" t="e">
        <f>VLOOKUP($A$1,Estructura!$B:$H,7,FALSE)</f>
        <v>#N/A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F4C0-193C-4CF8-9B1E-6B97039B5D5C}">
  <sheetPr>
    <tabColor theme="9" tint="-0.249977111117893"/>
  </sheetPr>
  <dimension ref="A1:A75"/>
  <sheetViews>
    <sheetView topLeftCell="A32" workbookViewId="0">
      <selection activeCell="BM6" sqref="BM6"/>
    </sheetView>
  </sheetViews>
  <sheetFormatPr baseColWidth="10" defaultColWidth="11.453125" defaultRowHeight="14.5" x14ac:dyDescent="0.35"/>
  <sheetData>
    <row r="1" spans="1:1" x14ac:dyDescent="0.35">
      <c r="A1" t="s">
        <v>7</v>
      </c>
    </row>
    <row r="2" spans="1:1" x14ac:dyDescent="0.35">
      <c r="A2" t="s">
        <v>9</v>
      </c>
    </row>
    <row r="3" spans="1:1" x14ac:dyDescent="0.35">
      <c r="A3" t="s">
        <v>13</v>
      </c>
    </row>
    <row r="4" spans="1:1" x14ac:dyDescent="0.35">
      <c r="A4" t="s">
        <v>15</v>
      </c>
    </row>
    <row r="5" spans="1:1" x14ac:dyDescent="0.35">
      <c r="A5" t="s">
        <v>17</v>
      </c>
    </row>
    <row r="6" spans="1:1" x14ac:dyDescent="0.35">
      <c r="A6" t="s">
        <v>19</v>
      </c>
    </row>
    <row r="7" spans="1:1" x14ac:dyDescent="0.35">
      <c r="A7" t="s">
        <v>22</v>
      </c>
    </row>
    <row r="8" spans="1:1" x14ac:dyDescent="0.35">
      <c r="A8" t="s">
        <v>24</v>
      </c>
    </row>
    <row r="9" spans="1:1" x14ac:dyDescent="0.35">
      <c r="A9" t="s">
        <v>28</v>
      </c>
    </row>
    <row r="10" spans="1:1" x14ac:dyDescent="0.35">
      <c r="A10" t="s">
        <v>30</v>
      </c>
    </row>
    <row r="11" spans="1:1" x14ac:dyDescent="0.35">
      <c r="A11" t="s">
        <v>32</v>
      </c>
    </row>
    <row r="12" spans="1:1" x14ac:dyDescent="0.35">
      <c r="A12" t="s">
        <v>34</v>
      </c>
    </row>
    <row r="13" spans="1:1" x14ac:dyDescent="0.35">
      <c r="A13" t="s">
        <v>36</v>
      </c>
    </row>
    <row r="14" spans="1:1" x14ac:dyDescent="0.35">
      <c r="A14" t="s">
        <v>38</v>
      </c>
    </row>
    <row r="15" spans="1:1" x14ac:dyDescent="0.35">
      <c r="A15" t="s">
        <v>40</v>
      </c>
    </row>
    <row r="16" spans="1:1" x14ac:dyDescent="0.35">
      <c r="A16" t="s">
        <v>42</v>
      </c>
    </row>
    <row r="17" spans="1:1" x14ac:dyDescent="0.35">
      <c r="A17" t="s">
        <v>45</v>
      </c>
    </row>
    <row r="18" spans="1:1" x14ac:dyDescent="0.35">
      <c r="A18" t="s">
        <v>47</v>
      </c>
    </row>
    <row r="19" spans="1:1" x14ac:dyDescent="0.35">
      <c r="A19" t="s">
        <v>50</v>
      </c>
    </row>
    <row r="20" spans="1:1" x14ac:dyDescent="0.35">
      <c r="A20" t="s">
        <v>52</v>
      </c>
    </row>
    <row r="21" spans="1:1" x14ac:dyDescent="0.35">
      <c r="A21" t="s">
        <v>54</v>
      </c>
    </row>
    <row r="22" spans="1:1" x14ac:dyDescent="0.35">
      <c r="A22" t="s">
        <v>56</v>
      </c>
    </row>
    <row r="23" spans="1:1" x14ac:dyDescent="0.35">
      <c r="A23" t="s">
        <v>58</v>
      </c>
    </row>
    <row r="24" spans="1:1" x14ac:dyDescent="0.35">
      <c r="A24" t="s">
        <v>60</v>
      </c>
    </row>
    <row r="25" spans="1:1" x14ac:dyDescent="0.35">
      <c r="A25" t="s">
        <v>62</v>
      </c>
    </row>
    <row r="26" spans="1:1" x14ac:dyDescent="0.35">
      <c r="A26" t="s">
        <v>65</v>
      </c>
    </row>
    <row r="27" spans="1:1" x14ac:dyDescent="0.35">
      <c r="A27" t="s">
        <v>67</v>
      </c>
    </row>
    <row r="28" spans="1:1" x14ac:dyDescent="0.35">
      <c r="A28" t="s">
        <v>69</v>
      </c>
    </row>
    <row r="29" spans="1:1" x14ac:dyDescent="0.35">
      <c r="A29" t="s">
        <v>71</v>
      </c>
    </row>
    <row r="30" spans="1:1" x14ac:dyDescent="0.35">
      <c r="A30" t="s">
        <v>73</v>
      </c>
    </row>
    <row r="31" spans="1:1" x14ac:dyDescent="0.35">
      <c r="A31" t="s">
        <v>75</v>
      </c>
    </row>
    <row r="32" spans="1:1" x14ac:dyDescent="0.35">
      <c r="A32" t="s">
        <v>77</v>
      </c>
    </row>
    <row r="33" spans="1:1" x14ac:dyDescent="0.35">
      <c r="A33" t="s">
        <v>79</v>
      </c>
    </row>
    <row r="34" spans="1:1" x14ac:dyDescent="0.35">
      <c r="A34" t="s">
        <v>81</v>
      </c>
    </row>
    <row r="35" spans="1:1" x14ac:dyDescent="0.35">
      <c r="A35" t="s">
        <v>83</v>
      </c>
    </row>
    <row r="36" spans="1:1" x14ac:dyDescent="0.35">
      <c r="A36" t="s">
        <v>85</v>
      </c>
    </row>
    <row r="37" spans="1:1" x14ac:dyDescent="0.35">
      <c r="A37" t="s">
        <v>87</v>
      </c>
    </row>
    <row r="38" spans="1:1" x14ac:dyDescent="0.35">
      <c r="A38" t="s">
        <v>89</v>
      </c>
    </row>
    <row r="39" spans="1:1" x14ac:dyDescent="0.35">
      <c r="A39" t="s">
        <v>91</v>
      </c>
    </row>
    <row r="40" spans="1:1" x14ac:dyDescent="0.35">
      <c r="A40" t="s">
        <v>94</v>
      </c>
    </row>
    <row r="41" spans="1:1" x14ac:dyDescent="0.35">
      <c r="A41" t="s">
        <v>96</v>
      </c>
    </row>
    <row r="42" spans="1:1" x14ac:dyDescent="0.35">
      <c r="A42" t="s">
        <v>99</v>
      </c>
    </row>
    <row r="43" spans="1:1" x14ac:dyDescent="0.35">
      <c r="A43" t="s">
        <v>101</v>
      </c>
    </row>
    <row r="44" spans="1:1" x14ac:dyDescent="0.35">
      <c r="A44" t="s">
        <v>103</v>
      </c>
    </row>
    <row r="45" spans="1:1" x14ac:dyDescent="0.35">
      <c r="A45" t="s">
        <v>105</v>
      </c>
    </row>
    <row r="46" spans="1:1" x14ac:dyDescent="0.35">
      <c r="A46" t="s">
        <v>107</v>
      </c>
    </row>
    <row r="47" spans="1:1" x14ac:dyDescent="0.35">
      <c r="A47" t="s">
        <v>109</v>
      </c>
    </row>
    <row r="48" spans="1:1" x14ac:dyDescent="0.35">
      <c r="A48" t="s">
        <v>111</v>
      </c>
    </row>
    <row r="49" spans="1:1" x14ac:dyDescent="0.35">
      <c r="A49" t="s">
        <v>113</v>
      </c>
    </row>
    <row r="50" spans="1:1" x14ac:dyDescent="0.35">
      <c r="A50" t="s">
        <v>116</v>
      </c>
    </row>
    <row r="51" spans="1:1" x14ac:dyDescent="0.35">
      <c r="A51" t="s">
        <v>118</v>
      </c>
    </row>
    <row r="52" spans="1:1" x14ac:dyDescent="0.35">
      <c r="A52" t="s">
        <v>120</v>
      </c>
    </row>
    <row r="53" spans="1:1" x14ac:dyDescent="0.35">
      <c r="A53" t="s">
        <v>122</v>
      </c>
    </row>
    <row r="54" spans="1:1" x14ac:dyDescent="0.35">
      <c r="A54" t="s">
        <v>124</v>
      </c>
    </row>
    <row r="55" spans="1:1" x14ac:dyDescent="0.35">
      <c r="A55" t="s">
        <v>126</v>
      </c>
    </row>
    <row r="56" spans="1:1" x14ac:dyDescent="0.35">
      <c r="A56" t="s">
        <v>128</v>
      </c>
    </row>
    <row r="57" spans="1:1" x14ac:dyDescent="0.35">
      <c r="A57" t="s">
        <v>130</v>
      </c>
    </row>
    <row r="58" spans="1:1" x14ac:dyDescent="0.35">
      <c r="A58" t="s">
        <v>133</v>
      </c>
    </row>
    <row r="59" spans="1:1" x14ac:dyDescent="0.35">
      <c r="A59" t="s">
        <v>135</v>
      </c>
    </row>
    <row r="60" spans="1:1" x14ac:dyDescent="0.35">
      <c r="A60" t="s">
        <v>137</v>
      </c>
    </row>
    <row r="61" spans="1:1" x14ac:dyDescent="0.35">
      <c r="A61" t="s">
        <v>139</v>
      </c>
    </row>
    <row r="62" spans="1:1" x14ac:dyDescent="0.35">
      <c r="A62" t="s">
        <v>141</v>
      </c>
    </row>
    <row r="63" spans="1:1" x14ac:dyDescent="0.35">
      <c r="A63" t="s">
        <v>143</v>
      </c>
    </row>
    <row r="64" spans="1:1" x14ac:dyDescent="0.35">
      <c r="A64" t="s">
        <v>145</v>
      </c>
    </row>
    <row r="65" spans="1:1" x14ac:dyDescent="0.35">
      <c r="A65" t="s">
        <v>147</v>
      </c>
    </row>
    <row r="66" spans="1:1" x14ac:dyDescent="0.35">
      <c r="A66" t="s">
        <v>149</v>
      </c>
    </row>
    <row r="67" spans="1:1" x14ac:dyDescent="0.35">
      <c r="A67" t="s">
        <v>152</v>
      </c>
    </row>
    <row r="68" spans="1:1" x14ac:dyDescent="0.35">
      <c r="A68" t="s">
        <v>154</v>
      </c>
    </row>
    <row r="69" spans="1:1" x14ac:dyDescent="0.35">
      <c r="A69" t="s">
        <v>156</v>
      </c>
    </row>
    <row r="70" spans="1:1" x14ac:dyDescent="0.35">
      <c r="A70" t="s">
        <v>158</v>
      </c>
    </row>
    <row r="71" spans="1:1" x14ac:dyDescent="0.35">
      <c r="A71" t="s">
        <v>160</v>
      </c>
    </row>
    <row r="72" spans="1:1" x14ac:dyDescent="0.35">
      <c r="A72" t="s">
        <v>162</v>
      </c>
    </row>
    <row r="73" spans="1:1" x14ac:dyDescent="0.35">
      <c r="A73" t="s">
        <v>164</v>
      </c>
    </row>
    <row r="74" spans="1:1" x14ac:dyDescent="0.35">
      <c r="A74" t="s">
        <v>166</v>
      </c>
    </row>
    <row r="75" spans="1:1" x14ac:dyDescent="0.35">
      <c r="A75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2:CI63"/>
  <sheetViews>
    <sheetView topLeftCell="BA1" zoomScale="80" zoomScaleNormal="80" workbookViewId="0">
      <selection activeCell="BM6" sqref="BM6"/>
    </sheetView>
  </sheetViews>
  <sheetFormatPr baseColWidth="10" defaultColWidth="11.453125" defaultRowHeight="16" x14ac:dyDescent="0.45"/>
  <cols>
    <col min="1" max="1" width="25.26953125" style="115" bestFit="1" customWidth="1"/>
    <col min="2" max="2" width="17.453125" style="115" bestFit="1" customWidth="1"/>
    <col min="3" max="3" width="12.26953125" style="115" bestFit="1" customWidth="1"/>
    <col min="4" max="4" width="11.54296875" style="115" customWidth="1"/>
    <col min="5" max="11" width="11.54296875" style="115" bestFit="1" customWidth="1"/>
    <col min="12" max="12" width="17.453125" style="115" bestFit="1" customWidth="1"/>
    <col min="13" max="13" width="11.54296875" style="115" bestFit="1" customWidth="1"/>
    <col min="14" max="14" width="11.54296875" style="115" customWidth="1"/>
    <col min="15" max="25" width="11.54296875" style="115" bestFit="1" customWidth="1"/>
    <col min="26" max="28" width="11.54296875" style="115" customWidth="1"/>
    <col min="29" max="32" width="11.54296875" style="115" bestFit="1" customWidth="1"/>
    <col min="33" max="33" width="11.453125" style="115"/>
    <col min="34" max="66" width="11.54296875" style="115" bestFit="1" customWidth="1"/>
    <col min="67" max="67" width="15.7265625" style="115" bestFit="1" customWidth="1"/>
    <col min="68" max="78" width="11.54296875" style="115" bestFit="1" customWidth="1"/>
    <col min="79" max="79" width="12.81640625" style="115" bestFit="1" customWidth="1"/>
    <col min="80" max="87" width="11.54296875" style="115" bestFit="1" customWidth="1"/>
    <col min="88" max="16384" width="11.453125" style="115"/>
  </cols>
  <sheetData>
    <row r="2" spans="1:87" x14ac:dyDescent="0.45">
      <c r="A2" s="129" t="s">
        <v>210</v>
      </c>
      <c r="B2" s="130" t="str">
        <f>IFERROR(VLOOKUP(B5,Estructura!$A:$C,3,FALSE),"n/a")</f>
        <v>No</v>
      </c>
      <c r="C2" s="130" t="str">
        <f>IFERROR(VLOOKUP(C5,Estructura!$A:$C,3,FALSE),"n/a")</f>
        <v>No</v>
      </c>
      <c r="D2" s="130" t="str">
        <f>IFERROR(VLOOKUP(D5,Estructura!$A:$C,3,FALSE),"n/a")</f>
        <v>No</v>
      </c>
      <c r="E2" s="130">
        <f>IFERROR(VLOOKUP(E5,Estructura!$A:$C,3,FALSE),"n/a")</f>
        <v>0</v>
      </c>
      <c r="F2" s="130" t="str">
        <f>IFERROR(VLOOKUP(F5,Estructura!$A:$C,3,FALSE),"n/a")</f>
        <v>No</v>
      </c>
      <c r="G2" s="130" t="str">
        <f>IFERROR(VLOOKUP(G5,Estructura!$A:$C,3,FALSE),"n/a")</f>
        <v>No</v>
      </c>
      <c r="H2" s="130" t="str">
        <f>IFERROR(VLOOKUP(H5,Estructura!$A:$C,3,FALSE),"n/a")</f>
        <v>No</v>
      </c>
      <c r="I2" s="130">
        <f>IFERROR(VLOOKUP(I5,Estructura!$A:$C,3,FALSE),"n/a")</f>
        <v>0</v>
      </c>
      <c r="J2" s="130" t="str">
        <f>IFERROR(VLOOKUP(J5,Estructura!$A:$C,3,FALSE),"n/a")</f>
        <v>n/a</v>
      </c>
      <c r="K2" s="130" t="str">
        <f>IFERROR(VLOOKUP(K5,Estructura!$A:$C,3,FALSE),"n/a")</f>
        <v>No</v>
      </c>
      <c r="L2" s="130" t="str">
        <f>IFERROR(VLOOKUP(L5,Estructura!$A:$C,3,FALSE),"n/a")</f>
        <v>No</v>
      </c>
      <c r="M2" s="130" t="str">
        <f>IFERROR(VLOOKUP(M5,Estructura!$A:$C,3,FALSE),"n/a")</f>
        <v>No</v>
      </c>
      <c r="N2" s="130" t="str">
        <f>IFERROR(VLOOKUP(N5,Estructura!$A:$C,3,FALSE),"n/a")</f>
        <v>No</v>
      </c>
      <c r="O2" s="130">
        <f>IFERROR(VLOOKUP(O5,Estructura!$A:$C,3,FALSE),"n/a")</f>
        <v>0</v>
      </c>
      <c r="P2" s="130" t="str">
        <f>IFERROR(VLOOKUP(P5,Estructura!$A:$C,3,FALSE),"n/a")</f>
        <v>No</v>
      </c>
      <c r="Q2" s="130" t="str">
        <f>IFERROR(VLOOKUP(Q5,Estructura!$A:$C,3,FALSE),"n/a")</f>
        <v>No</v>
      </c>
      <c r="R2" s="130">
        <f>IFERROR(VLOOKUP(R5,Estructura!$A:$C,3,FALSE),"n/a")</f>
        <v>0</v>
      </c>
      <c r="S2" s="130" t="str">
        <f>IFERROR(VLOOKUP(S5,Estructura!$A:$C,3,FALSE),"n/a")</f>
        <v>n/a</v>
      </c>
      <c r="T2" s="130" t="str">
        <f>IFERROR(VLOOKUP(T5,Estructura!$A:$C,3,FALSE),"n/a")</f>
        <v>Sí</v>
      </c>
      <c r="U2" s="130" t="str">
        <f>IFERROR(VLOOKUP(U5,Estructura!$A:$C,3,FALSE),"n/a")</f>
        <v>No</v>
      </c>
      <c r="V2" s="130" t="str">
        <f>IFERROR(VLOOKUP(V5,Estructura!$A:$C,3,FALSE),"n/a")</f>
        <v>No</v>
      </c>
      <c r="W2" s="130" t="str">
        <f>IFERROR(VLOOKUP(W5,Estructura!$A:$C,3,FALSE),"n/a")</f>
        <v>No</v>
      </c>
      <c r="X2" s="130" t="str">
        <f>IFERROR(VLOOKUP(X5,Estructura!$A:$C,3,FALSE),"n/a")</f>
        <v>No</v>
      </c>
      <c r="Y2" s="130">
        <f>IFERROR(VLOOKUP(Y5,Estructura!$A:$C,3,FALSE),"n/a")</f>
        <v>0</v>
      </c>
      <c r="Z2" s="130" t="str">
        <f>IFERROR(VLOOKUP(Z5,Estructura!$A:$C,3,FALSE),"n/a")</f>
        <v>No</v>
      </c>
      <c r="AA2" s="130" t="str">
        <f>IFERROR(VLOOKUP(AA5,Estructura!$A:$C,3,FALSE),"n/a")</f>
        <v>Sí</v>
      </c>
      <c r="AB2" s="130">
        <f>IFERROR(VLOOKUP(AB5,Estructura!$A:$C,3,FALSE),"n/a")</f>
        <v>0</v>
      </c>
      <c r="AC2" s="130" t="str">
        <f>IFERROR(VLOOKUP(AC5,Estructura!$A:$C,3,FALSE),"n/a")</f>
        <v>n/a</v>
      </c>
      <c r="AD2" s="130" t="str">
        <f>IFERROR(VLOOKUP(AD5,Estructura!$A:$C,3,FALSE),"n/a")</f>
        <v>No</v>
      </c>
      <c r="AE2" s="130" t="str">
        <f>IFERROR(VLOOKUP(AE5,Estructura!$A:$C,3,FALSE),"n/a")</f>
        <v>No</v>
      </c>
      <c r="AF2" s="130" t="str">
        <f>IFERROR(VLOOKUP(AF5,Estructura!$A:$C,3,FALSE),"n/a")</f>
        <v>No</v>
      </c>
      <c r="AG2" s="130" t="str">
        <f>IFERROR(VLOOKUP(AG5,Estructura!$A:$C,3,FALSE),"n/a")</f>
        <v>No</v>
      </c>
      <c r="AH2" s="130">
        <f>IFERROR(VLOOKUP(AH5,Estructura!$A:$C,3,FALSE),"n/a")</f>
        <v>0</v>
      </c>
      <c r="AI2" s="130" t="str">
        <f>IFERROR(VLOOKUP(AI5,Estructura!$A:$C,3,FALSE),"n/a")</f>
        <v>No</v>
      </c>
      <c r="AJ2" s="130" t="str">
        <f>IFERROR(VLOOKUP(AJ5,Estructura!$A:$C,3,FALSE),"n/a")</f>
        <v>Sí</v>
      </c>
      <c r="AK2" s="130" t="str">
        <f>IFERROR(VLOOKUP(AK5,Estructura!$A:$C,3,FALSE),"n/a")</f>
        <v>No</v>
      </c>
      <c r="AL2" s="130" t="str">
        <f>IFERROR(VLOOKUP(AL5,Estructura!$A:$C,3,FALSE),"n/a")</f>
        <v>No</v>
      </c>
      <c r="AM2" s="130" t="str">
        <f>IFERROR(VLOOKUP(AM5,Estructura!$A:$C,3,FALSE),"n/a")</f>
        <v>No</v>
      </c>
      <c r="AN2" s="130" t="str">
        <f>IFERROR(VLOOKUP(AN5,Estructura!$A:$C,3,FALSE),"n/a")</f>
        <v>No</v>
      </c>
      <c r="AO2" s="130" t="str">
        <f>IFERROR(VLOOKUP(AO5,Estructura!$A:$C,3,FALSE),"n/a")</f>
        <v>Sí</v>
      </c>
      <c r="AP2" s="130" t="str">
        <f>IFERROR(VLOOKUP(AP5,Estructura!$A:$C,3,FALSE),"n/a")</f>
        <v>No</v>
      </c>
      <c r="AQ2" s="130">
        <f>IFERROR(VLOOKUP(AQ5,Estructura!$A:$C,3,FALSE),"n/a")</f>
        <v>0</v>
      </c>
      <c r="AR2" s="130" t="str">
        <f>IFERROR(VLOOKUP(AR5,Estructura!$A:$C,3,FALSE),"n/a")</f>
        <v>n/a</v>
      </c>
      <c r="AS2" s="130" t="str">
        <f>IFERROR(VLOOKUP(AS5,Estructura!$A:$C,3,FALSE),"n/a")</f>
        <v>No</v>
      </c>
      <c r="AT2" s="130" t="str">
        <f>IFERROR(VLOOKUP(AT5,Estructura!$A:$C,3,FALSE),"n/a")</f>
        <v>Sí</v>
      </c>
      <c r="AU2" s="130" t="str">
        <f>IFERROR(VLOOKUP(AU5,Estructura!$A:$C,3,FALSE),"n/a")</f>
        <v>No</v>
      </c>
      <c r="AV2" s="130">
        <f>IFERROR(VLOOKUP(AV5,Estructura!$A:$C,3,FALSE),"n/a")</f>
        <v>0</v>
      </c>
      <c r="AW2" s="130" t="str">
        <f>IFERROR(VLOOKUP(AW5,Estructura!$A:$C,3,FALSE),"n/a")</f>
        <v>No</v>
      </c>
      <c r="AX2" s="130" t="str">
        <f>IFERROR(VLOOKUP(AX5,Estructura!$A:$C,3,FALSE),"n/a")</f>
        <v>No</v>
      </c>
      <c r="AY2" s="130" t="str">
        <f>IFERROR(VLOOKUP(AY5,Estructura!$A:$C,3,FALSE),"n/a")</f>
        <v>Sí</v>
      </c>
      <c r="AZ2" s="130" t="str">
        <f>IFERROR(VLOOKUP(AZ5,Estructura!$A:$C,3,FALSE),"n/a")</f>
        <v>No</v>
      </c>
      <c r="BA2" s="130" t="str">
        <f>IFERROR(VLOOKUP(BA5,Estructura!$A:$C,3,FALSE),"n/a")</f>
        <v>No</v>
      </c>
      <c r="BB2" s="130">
        <f>IFERROR(VLOOKUP(BB5,Estructura!$A:$C,3,FALSE),"n/a")</f>
        <v>0</v>
      </c>
      <c r="BC2" s="130" t="str">
        <f>IFERROR(VLOOKUP(BC5,Estructura!$A:$C,3,FALSE),"n/a")</f>
        <v>n/a</v>
      </c>
      <c r="BD2" s="130" t="str">
        <f>IFERROR(VLOOKUP(BD5,Estructura!$A:$C,3,FALSE),"n/a")</f>
        <v>No</v>
      </c>
      <c r="BE2" s="130" t="str">
        <f>IFERROR(VLOOKUP(BE5,Estructura!$A:$C,3,FALSE),"n/a")</f>
        <v>No</v>
      </c>
      <c r="BF2" s="130" t="str">
        <f>IFERROR(VLOOKUP(BF5,Estructura!$A:$C,3,FALSE),"n/a")</f>
        <v>No</v>
      </c>
      <c r="BG2" s="130" t="str">
        <f>IFERROR(VLOOKUP(BG5,Estructura!$A:$C,3,FALSE),"n/a")</f>
        <v>No</v>
      </c>
      <c r="BH2" s="130">
        <f>IFERROR(VLOOKUP(BH5,Estructura!$A:$C,3,FALSE),"n/a")</f>
        <v>0</v>
      </c>
      <c r="BI2" s="130" t="str">
        <f>IFERROR(VLOOKUP(BI5,Estructura!$A:$C,3,FALSE),"n/a")</f>
        <v>No</v>
      </c>
      <c r="BJ2" s="130" t="str">
        <f>IFERROR(VLOOKUP(BJ5,Estructura!$A:$C,3,FALSE),"n/a")</f>
        <v>No</v>
      </c>
      <c r="BK2" s="130">
        <f>IFERROR(VLOOKUP(BK5,Estructura!$A:$C,3,FALSE),"n/a")</f>
        <v>0</v>
      </c>
      <c r="BL2" s="130" t="str">
        <f>IFERROR(VLOOKUP(BL5,Estructura!$A:$C,3,FALSE),"n/a")</f>
        <v>n/a</v>
      </c>
      <c r="BM2" s="130" t="str">
        <f>IFERROR(VLOOKUP(BM5,Estructura!$A:$C,3,FALSE),"n/a")</f>
        <v>No</v>
      </c>
      <c r="BN2" s="130" t="str">
        <f>IFERROR(VLOOKUP(BN5,Estructura!$A:$C,3,FALSE),"n/a")</f>
        <v>No</v>
      </c>
      <c r="BO2" s="130" t="str">
        <f>IFERROR(VLOOKUP(BO5,Estructura!$A:$C,3,FALSE),"n/a")</f>
        <v>No</v>
      </c>
      <c r="BP2" s="130">
        <f>IFERROR(VLOOKUP(BP5,Estructura!$A:$C,3,FALSE),"n/a")</f>
        <v>0</v>
      </c>
      <c r="BQ2" s="130" t="str">
        <f>IFERROR(VLOOKUP(BQ5,Estructura!$A:$C,3,FALSE),"n/a")</f>
        <v>No</v>
      </c>
      <c r="BR2" s="130" t="str">
        <f>IFERROR(VLOOKUP(BR5,Estructura!$A:$C,3,FALSE),"n/a")</f>
        <v>No</v>
      </c>
      <c r="BS2" s="130" t="str">
        <f>IFERROR(VLOOKUP(BS5,Estructura!$A:$C,3,FALSE),"n/a")</f>
        <v>No</v>
      </c>
      <c r="BT2" s="130" t="str">
        <f>IFERROR(VLOOKUP(BT5,Estructura!$A:$C,3,FALSE),"n/a")</f>
        <v>No</v>
      </c>
      <c r="BU2" s="130">
        <f>IFERROR(VLOOKUP(BU5,Estructura!$A:$C,3,FALSE),"n/a")</f>
        <v>0</v>
      </c>
      <c r="BV2" s="130" t="str">
        <f>IFERROR(VLOOKUP(BV5,Estructura!$A:$C,3,FALSE),"n/a")</f>
        <v>n/a</v>
      </c>
      <c r="BW2" s="130" t="str">
        <f>IFERROR(VLOOKUP(BW5,Estructura!$A:$C,3,FALSE),"n/a")</f>
        <v>No</v>
      </c>
      <c r="BX2" s="130" t="str">
        <f>IFERROR(VLOOKUP(BX5,Estructura!$A:$C,3,FALSE),"n/a")</f>
        <v>No</v>
      </c>
      <c r="BY2" s="130">
        <f>IFERROR(VLOOKUP(BY5,Estructura!$A:$C,3,FALSE),"n/a")</f>
        <v>0</v>
      </c>
      <c r="BZ2" s="130" t="str">
        <f>IFERROR(VLOOKUP(BZ5,Estructura!$A:$C,3,FALSE),"n/a")</f>
        <v>No</v>
      </c>
      <c r="CA2" s="130" t="str">
        <f>IFERROR(VLOOKUP(CA5,Estructura!$A:$C,3,FALSE),"n/a")</f>
        <v>No</v>
      </c>
      <c r="CB2" s="130">
        <f>IFERROR(VLOOKUP(CB5,Estructura!$A:$C,3,FALSE),"n/a")</f>
        <v>0</v>
      </c>
      <c r="CC2" s="130" t="str">
        <f>IFERROR(VLOOKUP(CC5,Estructura!$A:$C,3,FALSE),"n/a")</f>
        <v>No</v>
      </c>
      <c r="CD2" s="130" t="str">
        <f>IFERROR(VLOOKUP(CD5,Estructura!$A:$C,3,FALSE),"n/a")</f>
        <v>No</v>
      </c>
      <c r="CE2" s="130">
        <f>IFERROR(VLOOKUP(CE5,Estructura!$A:$C,3,FALSE),"n/a")</f>
        <v>0</v>
      </c>
      <c r="CF2" s="130" t="str">
        <f>IFERROR(VLOOKUP(CF5,Estructura!$A:$C,3,FALSE),"n/a")</f>
        <v>n/a</v>
      </c>
    </row>
    <row r="4" spans="1:87" x14ac:dyDescent="0.45">
      <c r="A4" s="131" t="s">
        <v>173</v>
      </c>
      <c r="B4" s="229" t="s">
        <v>6</v>
      </c>
      <c r="C4" s="230"/>
      <c r="D4" s="230"/>
      <c r="E4" s="230"/>
      <c r="F4" s="230"/>
      <c r="G4" s="230"/>
      <c r="H4" s="230"/>
      <c r="I4" s="230"/>
      <c r="J4" s="231"/>
      <c r="K4" s="229" t="s">
        <v>27</v>
      </c>
      <c r="L4" s="230"/>
      <c r="M4" s="230"/>
      <c r="N4" s="230"/>
      <c r="O4" s="230"/>
      <c r="P4" s="230"/>
      <c r="Q4" s="230"/>
      <c r="R4" s="230"/>
      <c r="S4" s="231"/>
      <c r="T4" s="229" t="s">
        <v>44</v>
      </c>
      <c r="U4" s="230"/>
      <c r="V4" s="230"/>
      <c r="W4" s="230"/>
      <c r="X4" s="230"/>
      <c r="Y4" s="230"/>
      <c r="Z4" s="230"/>
      <c r="AA4" s="230"/>
      <c r="AB4" s="230"/>
      <c r="AC4" s="231"/>
      <c r="AD4" s="229" t="s">
        <v>211</v>
      </c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1"/>
      <c r="AS4" s="229" t="s">
        <v>93</v>
      </c>
      <c r="AT4" s="230"/>
      <c r="AU4" s="230"/>
      <c r="AV4" s="230"/>
      <c r="AW4" s="230"/>
      <c r="AX4" s="230"/>
      <c r="AY4" s="230"/>
      <c r="AZ4" s="230"/>
      <c r="BA4" s="230"/>
      <c r="BB4" s="230"/>
      <c r="BC4" s="231"/>
      <c r="BD4" s="229" t="s">
        <v>115</v>
      </c>
      <c r="BE4" s="230"/>
      <c r="BF4" s="230"/>
      <c r="BG4" s="230"/>
      <c r="BH4" s="230"/>
      <c r="BI4" s="230"/>
      <c r="BJ4" s="230"/>
      <c r="BK4" s="230"/>
      <c r="BL4" s="231"/>
      <c r="BM4" s="229" t="s">
        <v>132</v>
      </c>
      <c r="BN4" s="230"/>
      <c r="BO4" s="230"/>
      <c r="BP4" s="230"/>
      <c r="BQ4" s="230"/>
      <c r="BR4" s="230"/>
      <c r="BS4" s="230"/>
      <c r="BT4" s="230"/>
      <c r="BU4" s="230"/>
      <c r="BV4" s="231"/>
      <c r="BW4" s="229" t="s">
        <v>151</v>
      </c>
      <c r="BX4" s="230"/>
      <c r="BY4" s="230"/>
      <c r="BZ4" s="230"/>
      <c r="CA4" s="230"/>
      <c r="CB4" s="230"/>
      <c r="CC4" s="230"/>
      <c r="CD4" s="230"/>
      <c r="CE4" s="230"/>
      <c r="CF4" s="231"/>
      <c r="CG4" s="232" t="s">
        <v>212</v>
      </c>
      <c r="CH4" s="233"/>
      <c r="CI4" s="234"/>
    </row>
    <row r="5" spans="1:87" x14ac:dyDescent="0.45">
      <c r="A5" s="131"/>
      <c r="B5" s="132" t="s">
        <v>9</v>
      </c>
      <c r="C5" s="132" t="s">
        <v>13</v>
      </c>
      <c r="D5" s="132" t="s">
        <v>15</v>
      </c>
      <c r="E5" s="132" t="s">
        <v>7</v>
      </c>
      <c r="F5" s="133" t="s">
        <v>19</v>
      </c>
      <c r="G5" s="133" t="s">
        <v>22</v>
      </c>
      <c r="H5" s="133" t="s">
        <v>24</v>
      </c>
      <c r="I5" s="133" t="s">
        <v>17</v>
      </c>
      <c r="J5" s="133" t="s">
        <v>213</v>
      </c>
      <c r="K5" s="132" t="s">
        <v>30</v>
      </c>
      <c r="L5" s="132" t="s">
        <v>32</v>
      </c>
      <c r="M5" s="134" t="s">
        <v>34</v>
      </c>
      <c r="N5" s="132" t="s">
        <v>36</v>
      </c>
      <c r="O5" s="132" t="s">
        <v>28</v>
      </c>
      <c r="P5" s="135" t="s">
        <v>40</v>
      </c>
      <c r="Q5" s="135" t="s">
        <v>42</v>
      </c>
      <c r="R5" s="135" t="s">
        <v>38</v>
      </c>
      <c r="S5" s="135" t="s">
        <v>214</v>
      </c>
      <c r="T5" s="132" t="s">
        <v>47</v>
      </c>
      <c r="U5" s="132" t="s">
        <v>50</v>
      </c>
      <c r="V5" s="132" t="s">
        <v>52</v>
      </c>
      <c r="W5" s="132" t="s">
        <v>54</v>
      </c>
      <c r="X5" s="132" t="s">
        <v>56</v>
      </c>
      <c r="Y5" s="132" t="s">
        <v>45</v>
      </c>
      <c r="Z5" s="132" t="s">
        <v>60</v>
      </c>
      <c r="AA5" s="132" t="s">
        <v>62</v>
      </c>
      <c r="AB5" s="132" t="s">
        <v>58</v>
      </c>
      <c r="AC5" s="132" t="s">
        <v>215</v>
      </c>
      <c r="AD5" s="132" t="s">
        <v>67</v>
      </c>
      <c r="AE5" s="132" t="s">
        <v>69</v>
      </c>
      <c r="AF5" s="132" t="s">
        <v>71</v>
      </c>
      <c r="AG5" s="132" t="s">
        <v>73</v>
      </c>
      <c r="AH5" s="134" t="s">
        <v>65</v>
      </c>
      <c r="AI5" s="134" t="s">
        <v>77</v>
      </c>
      <c r="AJ5" s="134" t="s">
        <v>79</v>
      </c>
      <c r="AK5" s="134" t="s">
        <v>81</v>
      </c>
      <c r="AL5" s="134" t="s">
        <v>83</v>
      </c>
      <c r="AM5" s="134" t="s">
        <v>85</v>
      </c>
      <c r="AN5" s="134" t="s">
        <v>87</v>
      </c>
      <c r="AO5" s="134" t="s">
        <v>89</v>
      </c>
      <c r="AP5" s="134" t="s">
        <v>91</v>
      </c>
      <c r="AQ5" s="134" t="s">
        <v>75</v>
      </c>
      <c r="AR5" s="134" t="s">
        <v>216</v>
      </c>
      <c r="AS5" s="134" t="s">
        <v>96</v>
      </c>
      <c r="AT5" s="134" t="s">
        <v>99</v>
      </c>
      <c r="AU5" s="134" t="s">
        <v>101</v>
      </c>
      <c r="AV5" s="134" t="s">
        <v>94</v>
      </c>
      <c r="AW5" s="134" t="s">
        <v>105</v>
      </c>
      <c r="AX5" s="134" t="s">
        <v>107</v>
      </c>
      <c r="AY5" s="134" t="s">
        <v>109</v>
      </c>
      <c r="AZ5" s="134" t="s">
        <v>111</v>
      </c>
      <c r="BA5" s="134" t="s">
        <v>113</v>
      </c>
      <c r="BB5" s="134" t="s">
        <v>103</v>
      </c>
      <c r="BC5" s="134" t="s">
        <v>217</v>
      </c>
      <c r="BD5" s="132" t="s">
        <v>118</v>
      </c>
      <c r="BE5" s="132" t="s">
        <v>120</v>
      </c>
      <c r="BF5" s="132" t="s">
        <v>122</v>
      </c>
      <c r="BG5" s="132" t="s">
        <v>124</v>
      </c>
      <c r="BH5" s="132" t="s">
        <v>116</v>
      </c>
      <c r="BI5" s="132" t="s">
        <v>128</v>
      </c>
      <c r="BJ5" s="132" t="s">
        <v>130</v>
      </c>
      <c r="BK5" s="132" t="s">
        <v>126</v>
      </c>
      <c r="BL5" s="132" t="s">
        <v>218</v>
      </c>
      <c r="BM5" s="132" t="s">
        <v>135</v>
      </c>
      <c r="BN5" s="132" t="s">
        <v>137</v>
      </c>
      <c r="BO5" s="132" t="s">
        <v>139</v>
      </c>
      <c r="BP5" s="132" t="s">
        <v>133</v>
      </c>
      <c r="BQ5" s="132" t="s">
        <v>143</v>
      </c>
      <c r="BR5" s="132" t="s">
        <v>145</v>
      </c>
      <c r="BS5" s="132" t="s">
        <v>147</v>
      </c>
      <c r="BT5" s="132" t="s">
        <v>149</v>
      </c>
      <c r="BU5" s="132" t="s">
        <v>141</v>
      </c>
      <c r="BV5" s="132" t="s">
        <v>219</v>
      </c>
      <c r="BW5" s="132" t="s">
        <v>154</v>
      </c>
      <c r="BX5" s="132" t="s">
        <v>156</v>
      </c>
      <c r="BY5" s="132" t="s">
        <v>152</v>
      </c>
      <c r="BZ5" s="132" t="s">
        <v>160</v>
      </c>
      <c r="CA5" s="132" t="s">
        <v>162</v>
      </c>
      <c r="CB5" s="132" t="s">
        <v>158</v>
      </c>
      <c r="CC5" s="132" t="s">
        <v>166</v>
      </c>
      <c r="CD5" s="132" t="s">
        <v>168</v>
      </c>
      <c r="CE5" s="132" t="s">
        <v>164</v>
      </c>
      <c r="CF5" s="132" t="s">
        <v>220</v>
      </c>
      <c r="CG5" s="136" t="s">
        <v>221</v>
      </c>
      <c r="CH5" s="136" t="s">
        <v>222</v>
      </c>
      <c r="CI5" s="136" t="s">
        <v>223</v>
      </c>
    </row>
    <row r="6" spans="1:87" x14ac:dyDescent="0.45">
      <c r="A6" s="137" t="s">
        <v>174</v>
      </c>
      <c r="B6" s="138">
        <f>IF(B$2="No",IFERROR((B39-B$35)/(B$34-B$35),"NA"),IF(B$2="Sí",IFERROR(1-((B39-B$35)/(B$34-B$35)),"NA"),""))</f>
        <v>1</v>
      </c>
      <c r="C6" s="138">
        <f>IF(C$2="No",IFERROR((C39-C$35)/(C$34-C$35),"NA"),IF(C$2="Sí",IFERROR(1-((C39-C$35)/(C$34-C$35)),"NA"),""))</f>
        <v>0.17124513749118256</v>
      </c>
      <c r="D6" s="138">
        <f>IF(D$2="No",IFERROR((D39-D$35)/(D$34-D$35),"NA"),IF(D$2="Sí",IFERROR(1-((D39-D$35)/(D$34-D$35)),"NA"),""))</f>
        <v>0.19584737109600817</v>
      </c>
      <c r="E6" s="138">
        <f>AVERAGE(B6:D6)</f>
        <v>0.45569750286239691</v>
      </c>
      <c r="F6" s="138">
        <f t="shared" ref="F6:H6" si="0">IF(F$2="No",IFERROR((F39-F$35)/(F$34-F$35),"NA"),IF(F$2="Sí",IFERROR(1-((F39-F$35)/(F$34-F$35)),"NA"),""))</f>
        <v>0.20950437941736025</v>
      </c>
      <c r="G6" s="138">
        <f t="shared" si="0"/>
        <v>0.31913129564125642</v>
      </c>
      <c r="H6" s="138">
        <f t="shared" si="0"/>
        <v>0.89627469417010586</v>
      </c>
      <c r="I6" s="138">
        <f t="shared" ref="I6:I28" si="1">AVERAGE(F6:H6)</f>
        <v>0.47497012307624081</v>
      </c>
      <c r="J6" s="138">
        <f t="shared" ref="J6:J28" si="2">AVERAGE(E6,I6)</f>
        <v>0.46533381296931886</v>
      </c>
      <c r="K6" s="138">
        <f>IF(K$2="No",IFERROR((K39-K$35)/(K$34-K$35),"NA"),IF(K$2="Sí",IFERROR(1-((K39-K$35)/(K$34-K$35)),"NA"),""))</f>
        <v>0.61198756713052471</v>
      </c>
      <c r="L6" s="138">
        <f>IF(L$2="No",IFERROR((L39-L$35)/(L$34-L$35),"NA"),IF(L$2="Sí",IFERROR(1-((L39-L$35)/(L$34-L$35)),"NA"),""))</f>
        <v>0.22142232776682755</v>
      </c>
      <c r="M6" s="138">
        <f>IF(M$2="No",IFERROR((M39-M$35)/(M$34-M$35),"NA"),IF(M$2="Sí",IFERROR(1-((M39-M$35)/(M$34-M$35)),"NA"),""))</f>
        <v>0.52285403513144202</v>
      </c>
      <c r="N6" s="138">
        <f t="shared" ref="N6" si="3">IF(N$2="No",IFERROR((N39-N$35)/(N$34-N$35),"NA"),IF(N$2="Sí",IFERROR(1-((N39-N$35)/(N$34-N$35)),"NA"),""))</f>
        <v>0.24824162184526277</v>
      </c>
      <c r="O6" s="138">
        <f t="shared" ref="O6:O28" si="4">AVERAGE(K6:N6)</f>
        <v>0.40112638796851424</v>
      </c>
      <c r="P6" s="138">
        <f>IF(P$2="No",IFERROR((P39-P$35)/(P$34-P$35),"NA"),IF(P$2="Sí",IFERROR(1-((P39-P$35)/(P$34-P$35)),"NA"),""))</f>
        <v>0.83594326400179408</v>
      </c>
      <c r="Q6" s="138">
        <f>IF(Q$2="No",IFERROR((Q39-Q$35)/(Q$34-Q$35),"NA"),IF(Q$2="Sí",IFERROR(1-((Q39-Q$35)/(Q$34-Q$35)),"NA"),""))</f>
        <v>0.59405940594059403</v>
      </c>
      <c r="R6" s="138">
        <f t="shared" ref="R6:R28" si="5">AVERAGE(P6:Q6)</f>
        <v>0.71500133497119411</v>
      </c>
      <c r="S6" s="138">
        <f t="shared" ref="S6:S28" si="6">AVERAGE(O6,R6)</f>
        <v>0.55806386146985421</v>
      </c>
      <c r="T6" s="138">
        <f>IF(T$2="No",IFERROR((T39-T$35)/(T$34-T$35),"NA"),IF(T$2="Sí",IFERROR(1-((T39-T$35)/(T$34-T$35)),"NA"),""))</f>
        <v>0.79459459459459469</v>
      </c>
      <c r="U6" s="138">
        <f>IF(U$2="No",IFERROR((U39-U$35)/(U$34-U$35),"NA"),IF(U$2="Sí",IFERROR(1-((U39-U$35)/(U$34-U$35)),"NA"),""))</f>
        <v>0.76296296296296295</v>
      </c>
      <c r="V6" s="138">
        <f>IF(V$2="No",IFERROR((V39-V$35)/(V$34-V$35),"NA"),IF(V$2="Sí",IFERROR(1-((V39-V$35)/(V$34-V$35)),"NA"),""))</f>
        <v>0.32555673382820788</v>
      </c>
      <c r="W6" s="138">
        <f>IF(W$2="No",IFERROR((W39-W$35)/(W$34-W$35),"NA"),IF(W$2="Sí",IFERROR(1-((W39-W$35)/(W$34-W$35)),"NA"),""))</f>
        <v>0.95897435897435901</v>
      </c>
      <c r="X6" s="138">
        <f>IF(X$2="No",IFERROR((X39-X$35)/(X$34-X$35),"NA"),IF(X$2="Sí",IFERROR(1-((X39-X$35)/(X$34-X$35)),"NA"),""))</f>
        <v>0.65</v>
      </c>
      <c r="Y6" s="138">
        <f t="shared" ref="Y6:Y28" si="7">AVERAGE(T6:X6)</f>
        <v>0.6984177300720249</v>
      </c>
      <c r="Z6" s="138">
        <f>IF(Z$2="No",IFERROR((Z39-Z$35)/(Z$34-Z$35),"NA"),IF(Z$2="Sí",IFERROR(1-((Z39-Z$35)/(Z$34-Z$35)),"NA"),""))</f>
        <v>0.68266666666666653</v>
      </c>
      <c r="AA6" s="186">
        <f>IF(AA$2="No",IFERROR((AA39-AA$35)/(AA$34-AA$35),"NA"),IF(AA$2="Sí",IFERROR(1-((AA39-AA$35)/(AA$34-AA$35)),"NA"),""))</f>
        <v>0.84924444444444436</v>
      </c>
      <c r="AB6" s="138">
        <f>AVERAGE(Z6:AA6)</f>
        <v>0.7659555555555555</v>
      </c>
      <c r="AC6" s="138">
        <f>AVERAGE(Y6,AB6)</f>
        <v>0.7321866428137902</v>
      </c>
      <c r="AD6" s="138">
        <f>IF(AD$2="No",IFERROR((AD39-AD$35)/(AD$34-AD$35),"NA"),IF(AD$2="Sí",IFERROR(1-((AD39-AD$35)/(AD$34-AD$35)),"NA"),""))</f>
        <v>0.78787878787878785</v>
      </c>
      <c r="AE6" s="138">
        <f>IF(AE$2="No",IFERROR((AE39-AE$35)/(AE$34-AE$35),"NA"),IF(AE$2="Sí",IFERROR(1-((AE39-AE$35)/(AE$34-AE$35)),"NA"),""))</f>
        <v>0.60439560439560436</v>
      </c>
      <c r="AF6" s="138">
        <f>IF(AF$2="No",IFERROR((AF39-AF$35)/(AF$34-AF$35),"NA"),IF(AF$2="Sí",IFERROR(1-((AF39-AF$35)/(AF$34-AF$35)),"NA"),""))</f>
        <v>0.67925366503776086</v>
      </c>
      <c r="AG6" s="138">
        <f>IF(AG$2="No",IFERROR((AG39-AG$35)/(AG$34-AG$35),"NA"),IF(AG$2="Sí",IFERROR(1-((AG39-AG$35)/(AG$34-AG$35)),"NA"),""))</f>
        <v>0.53188507358093917</v>
      </c>
      <c r="AH6" s="138">
        <f>AVERAGE(AD6:AG6)</f>
        <v>0.65085328272327303</v>
      </c>
      <c r="AI6" s="138">
        <f t="shared" ref="AI6:AP6" si="8">IF(AI$2="No",IFERROR((AI39-AI$35)/(AI$34-AI$35),"NA"),IF(AI$2="Sí",IFERROR(1-((AI39-AI$35)/(AI$34-AI$35)),"NA"),""))</f>
        <v>0.94534115234735661</v>
      </c>
      <c r="AJ6" s="138">
        <f t="shared" si="8"/>
        <v>0.34601834909305851</v>
      </c>
      <c r="AK6" s="138">
        <f t="shared" si="8"/>
        <v>0.57102950088404847</v>
      </c>
      <c r="AL6" s="138">
        <f t="shared" si="8"/>
        <v>0.67449409226632195</v>
      </c>
      <c r="AM6" s="138">
        <f t="shared" si="8"/>
        <v>0.81138302687425012</v>
      </c>
      <c r="AN6" s="138">
        <f t="shared" si="8"/>
        <v>0.83664068076847997</v>
      </c>
      <c r="AO6" s="138">
        <f t="shared" si="8"/>
        <v>0.84324463653786075</v>
      </c>
      <c r="AP6" s="138">
        <f t="shared" si="8"/>
        <v>0.69936708860759489</v>
      </c>
      <c r="AQ6" s="138">
        <f t="shared" ref="AQ6:AQ28" si="9">AVERAGE(AI6:AP6)</f>
        <v>0.71593981592237144</v>
      </c>
      <c r="AR6" s="138">
        <f>AVERAGE(AH6,AQ6)</f>
        <v>0.68339654932282223</v>
      </c>
      <c r="AS6" s="138">
        <f>IF(AS$2="No",IFERROR((AS39-AS$35)/(AS$34-AS$35),"NA"),IF(AS$2="Sí",IFERROR(1-((AS39-AS$35)/(AS$34-AS$35)),"NA"),""))</f>
        <v>0.6336883860938991</v>
      </c>
      <c r="AT6" s="138">
        <f>IF(AT$2="No",IFERROR((AT39-AT$35)/(AT$34-AT$35),"NA"),IF(AT$2="Sí",IFERROR(1-((AT39-AT$35)/(AT$34-AT$35)),"NA"),""))</f>
        <v>2.3943683754987566E-2</v>
      </c>
      <c r="AU6" s="138">
        <f>IF(AU$2="No",IFERROR((AU39-AU$35)/(AU$34-AU$35),"NA"),IF(AU$2="Sí",IFERROR(1-((AU39-AU$35)/(AU$34-AU$35)),"NA"),""))</f>
        <v>0.56000000000000005</v>
      </c>
      <c r="AV6" s="138">
        <f t="shared" ref="AV6:AV28" si="10">AVERAGE(AS6:AU6)</f>
        <v>0.40587735661629559</v>
      </c>
      <c r="AW6" s="138">
        <f>IF(AW$2="No",IFERROR((AW39-AW$35)/(AW$34-AW$35),"NA"),IF(AW$2="Sí",IFERROR(1-((AW39-AW$35)/(AW$34-AW$35)),"NA"),""))</f>
        <v>0.95959595959595956</v>
      </c>
      <c r="AX6" s="138">
        <f>IF(AX$2="No",IFERROR((AX39-AX$35)/(AX$34-AX$35),"NA"),IF(AX$2="Sí",IFERROR(1-((AX39-AX$35)/(AX$34-AX$35)),"NA"),""))</f>
        <v>0.97317977900181729</v>
      </c>
      <c r="AY6" s="138">
        <f>IF(AY$2="No",IFERROR((AY39-AY$35)/(AY$34-AY$35),"NA"),IF(AY$2="Sí",IFERROR(1-((AY39-AY$35)/(AY$34-AY$35)),"NA"),""))</f>
        <v>0.3641893379412966</v>
      </c>
      <c r="AZ6" s="138">
        <f>IF(AZ$2="No",IFERROR((AZ39-AZ$35)/(AZ$34-AZ$35),"NA"),IF(AZ$2="Sí",IFERROR(1-((AZ39-AZ$35)/(AZ$34-AZ$35)),"NA"),""))</f>
        <v>0.77233733550277595</v>
      </c>
      <c r="BA6" s="138">
        <f>IF(BA$2="No",IFERROR((BA39-BA$35)/(BA$34-BA$35),"NA"),IF(BA$2="Sí",IFERROR(1-((BA39-BA$35)/(BA$34-BA$35)),"NA"),""))</f>
        <v>0.83278588093962858</v>
      </c>
      <c r="BB6" s="138">
        <f>AVERAGE(AW6:BA6)</f>
        <v>0.78041765859629564</v>
      </c>
      <c r="BC6" s="138">
        <f>AVERAGE(AV6,BB6)</f>
        <v>0.59314750760629564</v>
      </c>
      <c r="BD6" s="138">
        <f>IFERROR((BD39-MIN(BD$39:BD$61))/(MAX(BD$39:BD$61)-MIN(BD$39:BD$61)),"NA")</f>
        <v>0.42450327413520228</v>
      </c>
      <c r="BE6" s="138">
        <f>IFERROR((BE39-MIN(BE$39:BE$61))/(MAX(BE$39:BE$61)-MIN(BE$39:BE$61)),"NA")</f>
        <v>0.69346122501650309</v>
      </c>
      <c r="BF6" s="138">
        <f>IFERROR((BF39-MIN(BF$39:BF$61))/(MAX(BF$39:BF$61)-MIN(BF$39:BF$61)),"NA")</f>
        <v>0.2386650135181223</v>
      </c>
      <c r="BG6" s="138">
        <f>IFERROR((BG39-MIN(BG$39:BG$61))/(MAX(BG$39:BG$61)-MIN(BG$39:BG$61)),"NA")</f>
        <v>0.74453781220648241</v>
      </c>
      <c r="BH6" s="138">
        <f>AVERAGE(BD6:BG6)</f>
        <v>0.52529183121907752</v>
      </c>
      <c r="BI6" s="138">
        <f>IF(BI$2="No",IFERROR((BI39-BI$35)/(BI$34-BI$35),"NA"),IF(BI$2="Sí",IFERROR(1-((BI39-BI$35)/(BI$34-BI$35)),"NA"),""))</f>
        <v>0.60812875358693785</v>
      </c>
      <c r="BJ6" s="138">
        <f>IF(BJ$2="No",IFERROR((BJ39-BJ$35)/(BJ$34-BJ$35),"NA"),IF(BJ$2="Sí",IFERROR(1-((BJ39-BJ$35)/(BJ$34-BJ$35)),"NA"),""))</f>
        <v>0.5582637729549248</v>
      </c>
      <c r="BK6" s="138">
        <f t="shared" ref="BK6:BK28" si="11">AVERAGE(BI6:BJ6)</f>
        <v>0.58319626327093133</v>
      </c>
      <c r="BL6" s="138">
        <f t="shared" ref="BL6:BL28" si="12">AVERAGE(BH6,BK6)</f>
        <v>0.55424404724500442</v>
      </c>
      <c r="BM6" s="138">
        <f>IF(BM$2="No",IFERROR((BM39-BM$35)/(BM$34-BM$35),"NA"),IF(BM$2="Sí",IFERROR(1-((BM39-BM$35)/(BM$34-BM$35)),"NA"),""))</f>
        <v>0.49707131658332659</v>
      </c>
      <c r="BN6" s="138">
        <f>IF(BN$2="No",IFERROR((BN39-BN$35)/(BN$34-BN$35),"NA"),IF(BN$2="Sí",IFERROR(1-((BN39-BN$35)/(BN$34-BN$35)),"NA"),""))</f>
        <v>0.42979907071090212</v>
      </c>
      <c r="BO6" s="138">
        <f>IF(BO$2="No",IFERROR((BO39-BO$35)/(BO$34-BO$35),"NA"),IF(BO$2="Sí",IFERROR(1-((BO39-BO$35)/(BO$34-BO$35)),"NA"),""))</f>
        <v>4.0519356765892744E-2</v>
      </c>
      <c r="BP6" s="138">
        <f>AVERAGE(BM6:BO6)</f>
        <v>0.3224632480200405</v>
      </c>
      <c r="BQ6" s="138">
        <f>IF(BQ$2="No",IFERROR((BQ39-BQ$35)/(BQ$34-BQ$35),"NA"),IF(BQ$2="Sí",IFERROR(1-((BQ39-BQ$35)/(BQ$34-BQ$35)),"NA"),""))</f>
        <v>0.38863282917635472</v>
      </c>
      <c r="BR6" s="138">
        <f>IF(BR$2="No",IFERROR((BR39-BR$35)/(BR$34-BR$35),"NA"),IF(BR$2="Sí",IFERROR(1-((BR39-BR$35)/(BR$34-BR$35)),"NA"),""))</f>
        <v>0.67729917201729462</v>
      </c>
      <c r="BS6" s="138">
        <f>IF(BS$2="No",IFERROR((BS39-BS$35)/(BS$34-BS$35),"NA"),IF(BS$2="Sí",IFERROR(1-((BS39-BS$35)/(BS$34-BS$35)),"NA"),""))</f>
        <v>0.27644417199129862</v>
      </c>
      <c r="BT6" s="138">
        <f>IF(BT$2="No",IFERROR((BT39-BT$35)/(BT$34-BT$35),"NA"),IF(BT$2="Sí",IFERROR(1-((BT39-BT$35)/(BT$34-BT$35)),"NA"),""))</f>
        <v>1</v>
      </c>
      <c r="BU6" s="138">
        <f t="shared" ref="BU6:BU28" si="13">AVERAGE(BQ6:BT6)</f>
        <v>0.58559404329623699</v>
      </c>
      <c r="BV6" s="138">
        <f t="shared" ref="BV6:BV28" si="14">AVERAGE(BP6,BU6)</f>
        <v>0.45402864565813872</v>
      </c>
      <c r="BW6" s="138">
        <f>IF(BW$2="No",IFERROR((BW39-BW$35)/(BW$34-BW$35),"NA"),IF(BW$2="Sí",IFERROR(1-((BW39-BW$35)/(BW$34-BW$35)),"NA"),""))</f>
        <v>0.68094728493448797</v>
      </c>
      <c r="BX6" s="138">
        <f>IF(BX$2="No",IFERROR((BX39-BX$35)/(BX$34-BX$35),"NA"),IF(BX$2="Sí",IFERROR(1-((BX39-BX$35)/(BX$34-BX$35)),"NA"),""))</f>
        <v>0.72156445830629357</v>
      </c>
      <c r="BY6" s="138">
        <f t="shared" ref="BY6:BY28" si="15">AVERAGE(BW6:BX6)</f>
        <v>0.70125587162039071</v>
      </c>
      <c r="BZ6" s="138">
        <f>IF(BZ$2="No",IFERROR((BZ39-BZ$35)/(BZ$34-BZ$35),"NA"),IF(BZ$2="Sí",IFERROR(1-((BZ39-BZ$35)/(BZ$34-BZ$35)),"NA"),""))</f>
        <v>0.4614998179927397</v>
      </c>
      <c r="CA6" s="138">
        <f>IF(CA$2="No",IFERROR((CA39-CA$35)/(CA$34-CA$35),"NA"),IF(CA$2="Sí",IFERROR(1-((CA39-CA$35)/(CA$34-CA$35)),"NA"),""))</f>
        <v>0.35746790949337437</v>
      </c>
      <c r="CB6" s="138">
        <f t="shared" ref="CB6:CB28" si="16">AVERAGE(BZ6:CA6)</f>
        <v>0.40948386374305701</v>
      </c>
      <c r="CC6" s="138">
        <f>IF(CC$2="No",IFERROR((CC39-CC$35)/(CC$34-CC$35),"NA"),IF(CC$2="Sí",IFERROR(1-((CC39-CC$35)/(CC$34-CC$35)),"NA"),""))</f>
        <v>0.86417883340881241</v>
      </c>
      <c r="CD6" s="138">
        <f>IF(CD$2="No",IFERROR((CD39-CD$35)/(CD$34-CD$35),"NA"),IF(CD$2="Sí",IFERROR(1-((CD39-CD$35)/(CD$34-CD$35)),"NA"),""))</f>
        <v>0.43828584235780721</v>
      </c>
      <c r="CE6" s="138">
        <f t="shared" ref="CE6:CE28" si="17">AVERAGE(CC6:CD6)</f>
        <v>0.65123233788330981</v>
      </c>
      <c r="CF6" s="138">
        <f t="shared" ref="CF6:CF28" si="18">AVERAGE(BY6,CB6,CE6)</f>
        <v>0.58732402441558584</v>
      </c>
      <c r="CG6" s="138">
        <f t="shared" ref="CG6:CG28" si="19">AVERAGE(J6,S6,AC6,AR6,BC6,BL6,BV6,CF6)</f>
        <v>0.57846563643760129</v>
      </c>
      <c r="CH6" s="139">
        <f>RANK(CG6,$CG$6:$CG$28,0)</f>
        <v>2</v>
      </c>
      <c r="CI6" s="139">
        <f t="shared" ref="CI6:CI28" si="20">COUNT(B6:CF6)</f>
        <v>83</v>
      </c>
    </row>
    <row r="7" spans="1:87" x14ac:dyDescent="0.45">
      <c r="A7" s="137" t="s">
        <v>175</v>
      </c>
      <c r="B7" s="138">
        <f t="shared" ref="B7:C28" si="21">IF(B$2="No",IFERROR((B40-B$35)/(B$34-B$35),"NA"),IF(B$2="Sí",IFERROR(1-((B40-B$35)/(B$34-B$35)),"NA"),""))</f>
        <v>0</v>
      </c>
      <c r="C7" s="138">
        <f t="shared" si="21"/>
        <v>0</v>
      </c>
      <c r="D7" s="138">
        <f t="shared" ref="D7" si="22">IF(D$2="No",IFERROR((D40-D$35)/(D$34-D$35),"NA"),IF(D$2="Sí",IFERROR(1-((D40-D$35)/(D$34-D$35)),"NA"),""))</f>
        <v>0.13012266691756394</v>
      </c>
      <c r="E7" s="138">
        <f t="shared" ref="E7:E28" si="23">AVERAGE(B7:D7)</f>
        <v>4.3374222305854644E-2</v>
      </c>
      <c r="F7" s="138">
        <f t="shared" ref="F7:H7" si="24">IF(F$2="No",IFERROR((F40-F$35)/(F$34-F$35),"NA"),IF(F$2="Sí",IFERROR(1-((F40-F$35)/(F$34-F$35)),"NA"),""))</f>
        <v>0.13466787636581867</v>
      </c>
      <c r="G7" s="138">
        <f t="shared" si="24"/>
        <v>0.65604135538841046</v>
      </c>
      <c r="H7" s="138">
        <f t="shared" si="24"/>
        <v>0.53024979504373915</v>
      </c>
      <c r="I7" s="138">
        <f t="shared" si="1"/>
        <v>0.44031967559932278</v>
      </c>
      <c r="J7" s="138">
        <f t="shared" si="2"/>
        <v>0.24184694895258871</v>
      </c>
      <c r="K7" s="138">
        <f t="shared" ref="K7:M7" si="25">IF(K$2="No",IFERROR((K40-K$35)/(K$34-K$35),"NA"),IF(K$2="Sí",IFERROR(1-((K40-K$35)/(K$34-K$35)),"NA"),""))</f>
        <v>0.36672511483257542</v>
      </c>
      <c r="L7" s="138">
        <f t="shared" si="25"/>
        <v>0.11626888413983677</v>
      </c>
      <c r="M7" s="138">
        <f t="shared" si="25"/>
        <v>0.67422463444451208</v>
      </c>
      <c r="N7" s="138">
        <f t="shared" ref="N7" si="26">IF(N$2="No",IFERROR((N40-N$35)/(N$34-N$35),"NA"),IF(N$2="Sí",IFERROR(1-((N40-N$35)/(N$34-N$35)),"NA"),""))</f>
        <v>0.26272238311956975</v>
      </c>
      <c r="O7" s="138">
        <f t="shared" si="4"/>
        <v>0.35498525413412352</v>
      </c>
      <c r="P7" s="138">
        <f t="shared" ref="P7:Q7" si="27">IF(P$2="No",IFERROR((P40-P$35)/(P$34-P$35),"NA"),IF(P$2="Sí",IFERROR(1-((P40-P$35)/(P$34-P$35)),"NA"),""))</f>
        <v>0.81206480910467005</v>
      </c>
      <c r="Q7" s="138">
        <f t="shared" si="27"/>
        <v>0.49787835926449781</v>
      </c>
      <c r="R7" s="138">
        <f t="shared" si="5"/>
        <v>0.6549715841845839</v>
      </c>
      <c r="S7" s="138">
        <f t="shared" si="6"/>
        <v>0.50497841915935371</v>
      </c>
      <c r="T7" s="138">
        <f t="shared" ref="T7:X7" si="28">IF(T$2="No",IFERROR((T40-T$35)/(T$34-T$35),"NA"),IF(T$2="Sí",IFERROR(1-((T40-T$35)/(T$34-T$35)),"NA"),""))</f>
        <v>0.40540540540540537</v>
      </c>
      <c r="U7" s="138">
        <f t="shared" si="28"/>
        <v>0.53439153439153431</v>
      </c>
      <c r="V7" s="138">
        <f t="shared" si="28"/>
        <v>0.50371155885471885</v>
      </c>
      <c r="W7" s="138">
        <f t="shared" si="28"/>
        <v>0.60439560439560447</v>
      </c>
      <c r="X7" s="138">
        <f t="shared" si="28"/>
        <v>0.5357142857142857</v>
      </c>
      <c r="Y7" s="138">
        <f t="shared" si="7"/>
        <v>0.51672367775230976</v>
      </c>
      <c r="Z7" s="138">
        <f t="shared" ref="Z7:AA7" si="29">IF(Z$2="No",IFERROR((Z40-Z$35)/(Z$34-Z$35),"NA"),IF(Z$2="Sí",IFERROR(1-((Z40-Z$35)/(Z$34-Z$35)),"NA"),""))</f>
        <v>0.31040564373897689</v>
      </c>
      <c r="AA7" s="186">
        <f t="shared" si="29"/>
        <v>0.85269841269841273</v>
      </c>
      <c r="AB7" s="138">
        <f t="shared" ref="AB7:AB28" si="30">AVERAGE(Z7:AA7)</f>
        <v>0.58155202821869478</v>
      </c>
      <c r="AC7" s="138">
        <f t="shared" ref="AC7:AC28" si="31">AVERAGE(Y7,AB7)</f>
        <v>0.54913785298550222</v>
      </c>
      <c r="AD7" s="138">
        <f t="shared" ref="AD7:AG7" si="32">IF(AD$2="No",IFERROR((AD40-AD$35)/(AD$34-AD$35),"NA"),IF(AD$2="Sí",IFERROR(1-((AD40-AD$35)/(AD$34-AD$35)),"NA"),""))</f>
        <v>0.70624613481756326</v>
      </c>
      <c r="AE7" s="138">
        <f t="shared" si="32"/>
        <v>0.57090528519099959</v>
      </c>
      <c r="AF7" s="138">
        <f t="shared" si="32"/>
        <v>0.75185631782699747</v>
      </c>
      <c r="AG7" s="138">
        <f t="shared" si="32"/>
        <v>0.62658924817299044</v>
      </c>
      <c r="AH7" s="138">
        <f t="shared" ref="AH7:AH28" si="33">AVERAGE(AD7:AG7)</f>
        <v>0.66389924650213783</v>
      </c>
      <c r="AI7" s="138">
        <f t="shared" ref="AI7:AP7" si="34">IF(AI$2="No",IFERROR((AI40-AI$35)/(AI$34-AI$35),"NA"),IF(AI$2="Sí",IFERROR(1-((AI40-AI$35)/(AI$34-AI$35)),"NA"),""))</f>
        <v>0.40019090075863256</v>
      </c>
      <c r="AJ7" s="138">
        <f t="shared" si="34"/>
        <v>0.61685826097646757</v>
      </c>
      <c r="AK7" s="138">
        <f t="shared" si="34"/>
        <v>0.33343144452563495</v>
      </c>
      <c r="AL7" s="138">
        <f t="shared" si="34"/>
        <v>0.21077712038207189</v>
      </c>
      <c r="AM7" s="138">
        <f t="shared" si="34"/>
        <v>0.4680863205981019</v>
      </c>
      <c r="AN7" s="138">
        <f t="shared" si="34"/>
        <v>0.70470553462873953</v>
      </c>
      <c r="AO7" s="138">
        <f t="shared" si="34"/>
        <v>0.58321383079694633</v>
      </c>
      <c r="AP7" s="138">
        <f t="shared" si="34"/>
        <v>0.62341772151898744</v>
      </c>
      <c r="AQ7" s="138">
        <f t="shared" si="9"/>
        <v>0.49258514177319779</v>
      </c>
      <c r="AR7" s="138">
        <f t="shared" ref="AR7:AR28" si="35">AVERAGE(AH7,AQ7)</f>
        <v>0.57824219413766786</v>
      </c>
      <c r="AS7" s="138">
        <f t="shared" ref="AS7:AU7" si="36">IF(AS$2="No",IFERROR((AS40-AS$35)/(AS$34-AS$35),"NA"),IF(AS$2="Sí",IFERROR(1-((AS40-AS$35)/(AS$34-AS$35)),"NA"),""))</f>
        <v>0.71049464273221807</v>
      </c>
      <c r="AT7" s="138">
        <f t="shared" si="36"/>
        <v>0.29371574232915576</v>
      </c>
      <c r="AU7" s="138">
        <f t="shared" si="36"/>
        <v>0.4</v>
      </c>
      <c r="AV7" s="138">
        <f t="shared" si="10"/>
        <v>0.4680701283537913</v>
      </c>
      <c r="AW7" s="138">
        <f t="shared" ref="AW7:BA7" si="37">IF(AW$2="No",IFERROR((AW40-AW$35)/(AW$34-AW$35),"NA"),IF(AW$2="Sí",IFERROR(1-((AW40-AW$35)/(AW$34-AW$35)),"NA"),""))</f>
        <v>0.66666666666666663</v>
      </c>
      <c r="AX7" s="138">
        <f t="shared" si="37"/>
        <v>1</v>
      </c>
      <c r="AY7" s="138">
        <f t="shared" si="37"/>
        <v>0.78290394531608221</v>
      </c>
      <c r="AZ7" s="138">
        <f t="shared" si="37"/>
        <v>0.94474183509027454</v>
      </c>
      <c r="BA7" s="138">
        <f t="shared" si="37"/>
        <v>0.9082272530918033</v>
      </c>
      <c r="BB7" s="138">
        <f t="shared" ref="BB7:BB28" si="38">AVERAGE(AW7:BA7)</f>
        <v>0.86050794003296538</v>
      </c>
      <c r="BC7" s="138">
        <f t="shared" ref="BC7:BC28" si="39">AVERAGE(AV7,BB7)</f>
        <v>0.66428903419337837</v>
      </c>
      <c r="BD7" s="138">
        <f t="shared" ref="BD7:BG7" si="40">IFERROR((BD40-MIN(BD$39:BD$61))/(MAX(BD$39:BD$61)-MIN(BD$39:BD$61)),"NA")</f>
        <v>0.39142301258199141</v>
      </c>
      <c r="BE7" s="138">
        <f t="shared" si="40"/>
        <v>1</v>
      </c>
      <c r="BF7" s="138">
        <f t="shared" si="40"/>
        <v>0.1391798275339777</v>
      </c>
      <c r="BG7" s="138">
        <f t="shared" si="40"/>
        <v>0.93277310847539008</v>
      </c>
      <c r="BH7" s="138">
        <f t="shared" ref="BH7:BH28" si="41">AVERAGE(BD7:BG7)</f>
        <v>0.61584398714783983</v>
      </c>
      <c r="BI7" s="138">
        <f t="shared" ref="BI7:BJ7" si="42">IF(BI$2="No",IFERROR((BI40-BI$35)/(BI$34-BI$35),"NA"),IF(BI$2="Sí",IFERROR(1-((BI40-BI$35)/(BI$34-BI$35)),"NA"),""))</f>
        <v>0.66379238158990761</v>
      </c>
      <c r="BJ7" s="138">
        <f t="shared" si="42"/>
        <v>0.52993083710946809</v>
      </c>
      <c r="BK7" s="138">
        <f t="shared" si="11"/>
        <v>0.5968616093496879</v>
      </c>
      <c r="BL7" s="138">
        <f t="shared" si="12"/>
        <v>0.60635279824876387</v>
      </c>
      <c r="BM7" s="138">
        <f t="shared" ref="BM7:BN7" si="43">IF(BM$2="No",IFERROR((BM40-BM$35)/(BM$34-BM$35),"NA"),IF(BM$2="Sí",IFERROR(1-((BM40-BM$35)/(BM$34-BM$35)),"NA"),""))</f>
        <v>0.34416365152830969</v>
      </c>
      <c r="BN7" s="138">
        <f t="shared" si="43"/>
        <v>0.27509583193681209</v>
      </c>
      <c r="BO7" s="138">
        <f t="shared" ref="BO7" si="44">IF(BO$2="No",IFERROR((BO40-BO$35)/(BO$34-BO$35),"NA"),IF(BO$2="Sí",IFERROR(1-((BO40-BO$35)/(BO$34-BO$35)),"NA"),""))</f>
        <v>0.31021533278466074</v>
      </c>
      <c r="BP7" s="138">
        <f t="shared" ref="BP7:BP28" si="45">AVERAGE(BM7:BO7)</f>
        <v>0.3098249387499275</v>
      </c>
      <c r="BQ7" s="138">
        <f t="shared" ref="BQ7:BT7" si="46">IF(BQ$2="No",IFERROR((BQ40-BQ$35)/(BQ$34-BQ$35),"NA"),IF(BQ$2="Sí",IFERROR(1-((BQ40-BQ$35)/(BQ$34-BQ$35)),"NA"),""))</f>
        <v>0.24250248701802629</v>
      </c>
      <c r="BR7" s="138">
        <f t="shared" si="46"/>
        <v>0.44498474188298953</v>
      </c>
      <c r="BS7" s="138">
        <f t="shared" si="46"/>
        <v>0.47976015884267803</v>
      </c>
      <c r="BT7" s="138">
        <f t="shared" si="46"/>
        <v>0.55663553364636831</v>
      </c>
      <c r="BU7" s="138">
        <f t="shared" si="13"/>
        <v>0.43097073034751554</v>
      </c>
      <c r="BV7" s="138">
        <f t="shared" si="14"/>
        <v>0.37039783454872155</v>
      </c>
      <c r="BW7" s="138">
        <f t="shared" ref="BW7:BX7" si="47">IF(BW$2="No",IFERROR((BW40-BW$35)/(BW$34-BW$35),"NA"),IF(BW$2="Sí",IFERROR(1-((BW40-BW$35)/(BW$34-BW$35)),"NA"),""))</f>
        <v>0.33778341305811693</v>
      </c>
      <c r="BX7" s="138">
        <f t="shared" si="47"/>
        <v>0.63007849460693288</v>
      </c>
      <c r="BY7" s="138">
        <f t="shared" si="15"/>
        <v>0.48393095383252493</v>
      </c>
      <c r="BZ7" s="138">
        <f t="shared" ref="BZ7:CA7" si="48">IF(BZ$2="No",IFERROR((BZ40-BZ$35)/(BZ$34-BZ$35),"NA"),IF(BZ$2="Sí",IFERROR(1-((BZ40-BZ$35)/(BZ$34-BZ$35)),"NA"),""))</f>
        <v>0.29312294143746126</v>
      </c>
      <c r="CA7" s="138">
        <f t="shared" si="48"/>
        <v>0.19542925203829828</v>
      </c>
      <c r="CB7" s="138">
        <f t="shared" si="16"/>
        <v>0.24427609673787976</v>
      </c>
      <c r="CC7" s="138">
        <f t="shared" ref="CC7:CD7" si="49">IF(CC$2="No",IFERROR((CC40-CC$35)/(CC$34-CC$35),"NA"),IF(CC$2="Sí",IFERROR(1-((CC40-CC$35)/(CC$34-CC$35)),"NA"),""))</f>
        <v>0.23779528143515721</v>
      </c>
      <c r="CD7" s="138">
        <f t="shared" si="49"/>
        <v>0.14802819914628307</v>
      </c>
      <c r="CE7" s="138">
        <f t="shared" si="17"/>
        <v>0.19291174029072014</v>
      </c>
      <c r="CF7" s="138">
        <f t="shared" si="18"/>
        <v>0.30703959695370825</v>
      </c>
      <c r="CG7" s="138">
        <f t="shared" si="19"/>
        <v>0.47778558489746059</v>
      </c>
      <c r="CH7" s="139">
        <f t="shared" ref="CH7:CH28" si="50">RANK(CG7,$CG$6:$CG$28,0)</f>
        <v>6</v>
      </c>
      <c r="CI7" s="139">
        <f t="shared" si="20"/>
        <v>83</v>
      </c>
    </row>
    <row r="8" spans="1:87" x14ac:dyDescent="0.45">
      <c r="A8" s="137" t="s">
        <v>176</v>
      </c>
      <c r="B8" s="138">
        <f t="shared" si="21"/>
        <v>0.12481238051178656</v>
      </c>
      <c r="C8" s="138">
        <f t="shared" si="21"/>
        <v>0</v>
      </c>
      <c r="D8" s="138">
        <f t="shared" ref="D8" si="51">IF(D$2="No",IFERROR((D41-D$35)/(D$34-D$35),"NA"),IF(D$2="Sí",IFERROR(1-((D41-D$35)/(D$34-D$35)),"NA"),""))</f>
        <v>0</v>
      </c>
      <c r="E8" s="138">
        <f t="shared" si="23"/>
        <v>4.1604126837262188E-2</v>
      </c>
      <c r="F8" s="138">
        <f t="shared" ref="F8:H8" si="52">IF(F$2="No",IFERROR((F41-F$35)/(F$34-F$35),"NA"),IF(F$2="Sí",IFERROR(1-((F41-F$35)/(F$34-F$35)),"NA"),""))</f>
        <v>0.18563187710263002</v>
      </c>
      <c r="G8" s="138">
        <f t="shared" si="52"/>
        <v>0.59943780129005408</v>
      </c>
      <c r="H8" s="138">
        <f t="shared" si="52"/>
        <v>0.34200992745613096</v>
      </c>
      <c r="I8" s="138">
        <f t="shared" si="1"/>
        <v>0.37569320194960504</v>
      </c>
      <c r="J8" s="138">
        <f t="shared" si="2"/>
        <v>0.2086486643934336</v>
      </c>
      <c r="K8" s="138">
        <f t="shared" ref="K8:M8" si="53">IF(K$2="No",IFERROR((K41-K$35)/(K$34-K$35),"NA"),IF(K$2="Sí",IFERROR(1-((K41-K$35)/(K$34-K$35)),"NA"),""))</f>
        <v>0.46668789948861</v>
      </c>
      <c r="L8" s="138">
        <f t="shared" si="53"/>
        <v>0.22571776951167444</v>
      </c>
      <c r="M8" s="138">
        <f t="shared" si="53"/>
        <v>0.32715897673502053</v>
      </c>
      <c r="N8" s="138">
        <f t="shared" ref="N8" si="54">IF(N$2="No",IFERROR((N41-N$35)/(N$34-N$35),"NA"),IF(N$2="Sí",IFERROR(1-((N41-N$35)/(N$34-N$35)),"NA"),""))</f>
        <v>0.18824989656599092</v>
      </c>
      <c r="O8" s="138">
        <f t="shared" si="4"/>
        <v>0.30195363557532395</v>
      </c>
      <c r="P8" s="138">
        <f t="shared" ref="P8:Q8" si="55">IF(P$2="No",IFERROR((P41-P$35)/(P$34-P$35),"NA"),IF(P$2="Sí",IFERROR(1-((P41-P$35)/(P$34-P$35)),"NA"),""))</f>
        <v>0.43399955149408542</v>
      </c>
      <c r="Q8" s="138">
        <f t="shared" si="55"/>
        <v>0.53382838283828382</v>
      </c>
      <c r="R8" s="138">
        <f t="shared" si="5"/>
        <v>0.48391396716618462</v>
      </c>
      <c r="S8" s="138">
        <f t="shared" si="6"/>
        <v>0.39293380137075429</v>
      </c>
      <c r="T8" s="138">
        <f t="shared" ref="T8:X8" si="56">IF(T$2="No",IFERROR((T41-T$35)/(T$34-T$35),"NA"),IF(T$2="Sí",IFERROR(1-((T41-T$35)/(T$34-T$35)),"NA"),""))</f>
        <v>0.54054054054054057</v>
      </c>
      <c r="U8" s="138">
        <f t="shared" si="56"/>
        <v>0.55555555555555547</v>
      </c>
      <c r="V8" s="138">
        <f t="shared" si="56"/>
        <v>0</v>
      </c>
      <c r="W8" s="138">
        <f t="shared" si="56"/>
        <v>0.59935897435897445</v>
      </c>
      <c r="X8" s="138">
        <f t="shared" si="56"/>
        <v>0.3125</v>
      </c>
      <c r="Y8" s="138">
        <f t="shared" si="7"/>
        <v>0.40159101409101411</v>
      </c>
      <c r="Z8" s="138">
        <f t="shared" ref="Z8:AA8" si="57">IF(Z$2="No",IFERROR((Z41-Z$35)/(Z$34-Z$35),"NA"),IF(Z$2="Sí",IFERROR(1-((Z41-Z$35)/(Z$34-Z$35)),"NA"),""))</f>
        <v>0.34238683127572017</v>
      </c>
      <c r="AA8" s="186">
        <f t="shared" si="57"/>
        <v>5.0370370370370177E-2</v>
      </c>
      <c r="AB8" s="138">
        <f t="shared" si="30"/>
        <v>0.19637860082304517</v>
      </c>
      <c r="AC8" s="138">
        <f t="shared" si="31"/>
        <v>0.29898480745702966</v>
      </c>
      <c r="AD8" s="138">
        <f t="shared" ref="AD8:AG8" si="58">IF(AD$2="No",IFERROR((AD41-AD$35)/(AD$34-AD$35),"NA"),IF(AD$2="Sí",IFERROR(1-((AD41-AD$35)/(AD$34-AD$35)),"NA"),""))</f>
        <v>0.53463203463203457</v>
      </c>
      <c r="AE8" s="138">
        <f t="shared" si="58"/>
        <v>0.52686202686202688</v>
      </c>
      <c r="AF8" s="138">
        <f t="shared" si="58"/>
        <v>0.68902709906708126</v>
      </c>
      <c r="AG8" s="138">
        <f t="shared" si="58"/>
        <v>0.2787900023359029</v>
      </c>
      <c r="AH8" s="138">
        <f t="shared" si="33"/>
        <v>0.50732779072426148</v>
      </c>
      <c r="AI8" s="138">
        <f t="shared" ref="AI8:AP8" si="59">IF(AI$2="No",IFERROR((AI41-AI$35)/(AI$34-AI$35),"NA"),IF(AI$2="Sí",IFERROR(1-((AI41-AI$35)/(AI$34-AI$35)),"NA"),""))</f>
        <v>0.57532763363244888</v>
      </c>
      <c r="AJ8" s="138">
        <f t="shared" si="59"/>
        <v>0.60607826174374457</v>
      </c>
      <c r="AK8" s="138">
        <f t="shared" si="59"/>
        <v>0.17081418535837214</v>
      </c>
      <c r="AL8" s="138">
        <f t="shared" si="59"/>
        <v>3.0720654811015286E-2</v>
      </c>
      <c r="AM8" s="138">
        <f t="shared" si="59"/>
        <v>0.13913711977773421</v>
      </c>
      <c r="AN8" s="138">
        <f t="shared" si="59"/>
        <v>0.68646577718375124</v>
      </c>
      <c r="AO8" s="138">
        <f t="shared" si="59"/>
        <v>0.36354633986367146</v>
      </c>
      <c r="AP8" s="138">
        <f t="shared" si="59"/>
        <v>0.24683544303797469</v>
      </c>
      <c r="AQ8" s="138">
        <f t="shared" si="9"/>
        <v>0.35236567692608906</v>
      </c>
      <c r="AR8" s="138">
        <f t="shared" si="35"/>
        <v>0.42984673382517524</v>
      </c>
      <c r="AS8" s="138">
        <f t="shared" ref="AS8:AU8" si="60">IF(AS$2="No",IFERROR((AS41-AS$35)/(AS$34-AS$35),"NA"),IF(AS$2="Sí",IFERROR(1-((AS41-AS$35)/(AS$34-AS$35)),"NA"),""))</f>
        <v>0.98708034657395161</v>
      </c>
      <c r="AT8" s="138">
        <f t="shared" si="60"/>
        <v>0.70717562698838221</v>
      </c>
      <c r="AU8" s="138">
        <f t="shared" si="60"/>
        <v>0.34</v>
      </c>
      <c r="AV8" s="138">
        <f t="shared" si="10"/>
        <v>0.67808532452077797</v>
      </c>
      <c r="AW8" s="138">
        <f t="shared" ref="AW8:BA8" si="61">IF(AW$2="No",IFERROR((AW41-AW$35)/(AW$34-AW$35),"NA"),IF(AW$2="Sí",IFERROR(1-((AW41-AW$35)/(AW$34-AW$35)),"NA"),""))</f>
        <v>0.45959595959595961</v>
      </c>
      <c r="AX8" s="138">
        <f t="shared" si="61"/>
        <v>0.98332439021784712</v>
      </c>
      <c r="AY8" s="138">
        <f t="shared" si="61"/>
        <v>0.20424186068083583</v>
      </c>
      <c r="AZ8" s="138">
        <f t="shared" si="61"/>
        <v>0.90502553986652579</v>
      </c>
      <c r="BA8" s="138">
        <f t="shared" si="61"/>
        <v>1</v>
      </c>
      <c r="BB8" s="138">
        <f t="shared" si="38"/>
        <v>0.71043755007223364</v>
      </c>
      <c r="BC8" s="138">
        <f t="shared" si="39"/>
        <v>0.6942614372965058</v>
      </c>
      <c r="BD8" s="138">
        <f t="shared" ref="BD8:BG8" si="62">IFERROR((BD41-MIN(BD$39:BD$61))/(MAX(BD$39:BD$61)-MIN(BD$39:BD$61)),"NA")</f>
        <v>1.5803572044258161E-2</v>
      </c>
      <c r="BE8" s="138">
        <f t="shared" si="62"/>
        <v>0.83888255926547695</v>
      </c>
      <c r="BF8" s="138">
        <f t="shared" si="62"/>
        <v>0.14674737701753932</v>
      </c>
      <c r="BG8" s="138">
        <f t="shared" si="62"/>
        <v>0.81512604830732283</v>
      </c>
      <c r="BH8" s="138">
        <f t="shared" si="41"/>
        <v>0.45413988915864933</v>
      </c>
      <c r="BI8" s="138">
        <f t="shared" ref="BI8:BJ8" si="63">IF(BI$2="No",IFERROR((BI41-BI$35)/(BI$34-BI$35),"NA"),IF(BI$2="Sí",IFERROR(1-((BI41-BI$35)/(BI$34-BI$35)),"NA"),""))</f>
        <v>0.41824255733040239</v>
      </c>
      <c r="BJ8" s="138">
        <f t="shared" si="63"/>
        <v>0.31448247078464098</v>
      </c>
      <c r="BK8" s="138">
        <f t="shared" si="11"/>
        <v>0.36636251405752168</v>
      </c>
      <c r="BL8" s="138">
        <f t="shared" si="12"/>
        <v>0.41025120160808548</v>
      </c>
      <c r="BM8" s="138">
        <f t="shared" ref="BM8:BN8" si="64">IF(BM$2="No",IFERROR((BM41-BM$35)/(BM$34-BM$35),"NA"),IF(BM$2="Sí",IFERROR(1-((BM41-BM$35)/(BM$34-BM$35)),"NA"),""))</f>
        <v>0.34979912478447955</v>
      </c>
      <c r="BN8" s="138">
        <f t="shared" si="64"/>
        <v>0.32435572343861774</v>
      </c>
      <c r="BO8" s="138">
        <f t="shared" ref="BO8" si="65">IF(BO$2="No",IFERROR((BO41-BO$35)/(BO$34-BO$35),"NA"),IF(BO$2="Sí",IFERROR(1-((BO41-BO$35)/(BO$34-BO$35)),"NA"),""))</f>
        <v>0.11014294678748901</v>
      </c>
      <c r="BP8" s="138">
        <f t="shared" si="45"/>
        <v>0.26143259833686211</v>
      </c>
      <c r="BQ8" s="138">
        <f t="shared" ref="BQ8:BT8" si="66">IF(BQ$2="No",IFERROR((BQ41-BQ$35)/(BQ$34-BQ$35),"NA"),IF(BQ$2="Sí",IFERROR(1-((BQ41-BQ$35)/(BQ$34-BQ$35)),"NA"),""))</f>
        <v>0.21732610176046621</v>
      </c>
      <c r="BR8" s="138">
        <f t="shared" si="66"/>
        <v>0.18058271777089888</v>
      </c>
      <c r="BS8" s="138">
        <f t="shared" si="66"/>
        <v>0.24320511527545807</v>
      </c>
      <c r="BT8" s="138">
        <f t="shared" si="66"/>
        <v>0.33141297943062636</v>
      </c>
      <c r="BU8" s="138">
        <f t="shared" si="13"/>
        <v>0.24313172855936238</v>
      </c>
      <c r="BV8" s="138">
        <f t="shared" si="14"/>
        <v>0.25228216344811227</v>
      </c>
      <c r="BW8" s="138">
        <f t="shared" ref="BW8:BX8" si="67">IF(BW$2="No",IFERROR((BW41-BW$35)/(BW$34-BW$35),"NA"),IF(BW$2="Sí",IFERROR(1-((BW41-BW$35)/(BW$34-BW$35)),"NA"),""))</f>
        <v>0.3961756294956425</v>
      </c>
      <c r="BX8" s="138">
        <f t="shared" si="67"/>
        <v>0.49749014141945358</v>
      </c>
      <c r="BY8" s="138">
        <f t="shared" si="15"/>
        <v>0.44683288545754807</v>
      </c>
      <c r="BZ8" s="138">
        <f t="shared" ref="BZ8:CA8" si="68">IF(BZ$2="No",IFERROR((BZ41-BZ$35)/(BZ$34-BZ$35),"NA"),IF(BZ$2="Sí",IFERROR(1-((BZ41-BZ$35)/(BZ$34-BZ$35)),"NA"),""))</f>
        <v>0.64445288907490983</v>
      </c>
      <c r="CA8" s="138">
        <f t="shared" si="68"/>
        <v>0.25869233267498987</v>
      </c>
      <c r="CB8" s="138">
        <f t="shared" si="16"/>
        <v>0.45157261087494982</v>
      </c>
      <c r="CC8" s="138">
        <f t="shared" ref="CC8:CD8" si="69">IF(CC$2="No",IFERROR((CC41-CC$35)/(CC$34-CC$35),"NA"),IF(CC$2="Sí",IFERROR(1-((CC41-CC$35)/(CC$34-CC$35)),"NA"),""))</f>
        <v>1</v>
      </c>
      <c r="CD8" s="138">
        <f t="shared" si="69"/>
        <v>0.44582361270999094</v>
      </c>
      <c r="CE8" s="138">
        <f t="shared" si="17"/>
        <v>0.72291180635499552</v>
      </c>
      <c r="CF8" s="138">
        <f t="shared" si="18"/>
        <v>0.54043910089583114</v>
      </c>
      <c r="CG8" s="138">
        <f t="shared" si="19"/>
        <v>0.40345598878686595</v>
      </c>
      <c r="CH8" s="139">
        <f t="shared" si="50"/>
        <v>16</v>
      </c>
      <c r="CI8" s="139">
        <f t="shared" si="20"/>
        <v>83</v>
      </c>
    </row>
    <row r="9" spans="1:87" x14ac:dyDescent="0.45">
      <c r="A9" s="137" t="s">
        <v>177</v>
      </c>
      <c r="B9" s="138">
        <f t="shared" si="21"/>
        <v>0</v>
      </c>
      <c r="C9" s="138">
        <f t="shared" si="21"/>
        <v>0</v>
      </c>
      <c r="D9" s="138">
        <f t="shared" ref="D9" si="70">IF(D$2="No",IFERROR((D42-D$35)/(D$34-D$35),"NA"),IF(D$2="Sí",IFERROR(1-((D42-D$35)/(D$34-D$35)),"NA"),""))</f>
        <v>0.14659717172150469</v>
      </c>
      <c r="E9" s="138">
        <f t="shared" si="23"/>
        <v>4.8865723907168229E-2</v>
      </c>
      <c r="F9" s="138">
        <f t="shared" ref="F9:H9" si="71">IF(F$2="No",IFERROR((F42-F$35)/(F$34-F$35),"NA"),IF(F$2="Sí",IFERROR(1-((F42-F$35)/(F$34-F$35)),"NA"),""))</f>
        <v>0.42799248829887548</v>
      </c>
      <c r="G9" s="138">
        <f t="shared" si="71"/>
        <v>0.40270293264756746</v>
      </c>
      <c r="H9" s="138">
        <f t="shared" si="71"/>
        <v>0.52728738628949412</v>
      </c>
      <c r="I9" s="138">
        <f t="shared" si="1"/>
        <v>0.45266093574531235</v>
      </c>
      <c r="J9" s="138">
        <f t="shared" si="2"/>
        <v>0.25076332982624028</v>
      </c>
      <c r="K9" s="138">
        <f t="shared" ref="K9:M9" si="72">IF(K$2="No",IFERROR((K42-K$35)/(K$34-K$35),"NA"),IF(K$2="Sí",IFERROR(1-((K42-K$35)/(K$34-K$35)),"NA"),""))</f>
        <v>0.435218714363172</v>
      </c>
      <c r="L9" s="138">
        <f t="shared" si="72"/>
        <v>0.26415834831874013</v>
      </c>
      <c r="M9" s="138">
        <f t="shared" si="72"/>
        <v>0.27835543483126529</v>
      </c>
      <c r="N9" s="138">
        <f t="shared" ref="N9" si="73">IF(N$2="No",IFERROR((N42-N$35)/(N$34-N$35),"NA"),IF(N$2="Sí",IFERROR(1-((N42-N$35)/(N$34-N$35)),"NA"),""))</f>
        <v>0.39304923458833269</v>
      </c>
      <c r="O9" s="138">
        <f t="shared" si="4"/>
        <v>0.34269543302537753</v>
      </c>
      <c r="P9" s="138">
        <f t="shared" ref="P9:Q9" si="74">IF(P$2="No",IFERROR((P42-P$35)/(P$34-P$35),"NA"),IF(P$2="Sí",IFERROR(1-((P42-P$35)/(P$34-P$35)),"NA"),""))</f>
        <v>0.542804283231485</v>
      </c>
      <c r="Q9" s="138">
        <f t="shared" si="74"/>
        <v>0.55445544554455439</v>
      </c>
      <c r="R9" s="138">
        <f t="shared" si="5"/>
        <v>0.54862986438801964</v>
      </c>
      <c r="S9" s="138">
        <f t="shared" si="6"/>
        <v>0.44566264870669858</v>
      </c>
      <c r="T9" s="138">
        <f t="shared" ref="T9:X9" si="75">IF(T$2="No",IFERROR((T42-T$35)/(T$34-T$35),"NA"),IF(T$2="Sí",IFERROR(1-((T42-T$35)/(T$34-T$35)),"NA"),""))</f>
        <v>0.89680589680589684</v>
      </c>
      <c r="U9" s="138">
        <f t="shared" si="75"/>
        <v>0.48821548821548816</v>
      </c>
      <c r="V9" s="138">
        <f t="shared" si="75"/>
        <v>0.33018413188084428</v>
      </c>
      <c r="W9" s="138">
        <f t="shared" si="75"/>
        <v>0.67948717948717952</v>
      </c>
      <c r="X9" s="138">
        <f t="shared" si="75"/>
        <v>0.34090909090909088</v>
      </c>
      <c r="Y9" s="138">
        <f t="shared" si="7"/>
        <v>0.54712035745969989</v>
      </c>
      <c r="Z9" s="138">
        <f t="shared" ref="Z9:AA9" si="76">IF(Z$2="No",IFERROR((Z42-Z$35)/(Z$34-Z$35),"NA"),IF(Z$2="Sí",IFERROR(1-((Z42-Z$35)/(Z$34-Z$35)),"NA"),""))</f>
        <v>0.27115600448933758</v>
      </c>
      <c r="AA9" s="186">
        <f t="shared" si="76"/>
        <v>0.70747474747474748</v>
      </c>
      <c r="AB9" s="138">
        <f t="shared" si="30"/>
        <v>0.48931537598204256</v>
      </c>
      <c r="AC9" s="138">
        <f t="shared" si="31"/>
        <v>0.51821786672087122</v>
      </c>
      <c r="AD9" s="138">
        <f t="shared" ref="AD9:AG9" si="77">IF(AD$2="No",IFERROR((AD42-AD$35)/(AD$34-AD$35),"NA"),IF(AD$2="Sí",IFERROR(1-((AD42-AD$35)/(AD$34-AD$35)),"NA"),""))</f>
        <v>0.56906729634002351</v>
      </c>
      <c r="AE9" s="138">
        <f t="shared" si="77"/>
        <v>0.76689976689976691</v>
      </c>
      <c r="AF9" s="138">
        <f t="shared" si="77"/>
        <v>0.64460239893380711</v>
      </c>
      <c r="AG9" s="138">
        <f t="shared" si="77"/>
        <v>0.59705676243868266</v>
      </c>
      <c r="AH9" s="138">
        <f t="shared" si="33"/>
        <v>0.64440655615307008</v>
      </c>
      <c r="AI9" s="138">
        <f t="shared" ref="AI9:AP9" si="78">IF(AI$2="No",IFERROR((AI42-AI$35)/(AI$34-AI$35),"NA"),IF(AI$2="Sí",IFERROR(1-((AI42-AI$35)/(AI$34-AI$35)),"NA"),""))</f>
        <v>0.43727624053163167</v>
      </c>
      <c r="AJ9" s="138">
        <f t="shared" si="78"/>
        <v>0.41170633800004441</v>
      </c>
      <c r="AK9" s="138">
        <f t="shared" si="78"/>
        <v>0.52397982686450406</v>
      </c>
      <c r="AL9" s="138">
        <f t="shared" si="78"/>
        <v>0.70102746467749077</v>
      </c>
      <c r="AM9" s="138">
        <f t="shared" si="78"/>
        <v>0.40161309903123532</v>
      </c>
      <c r="AN9" s="138">
        <f t="shared" si="78"/>
        <v>0.76879155621055928</v>
      </c>
      <c r="AO9" s="138">
        <f t="shared" si="78"/>
        <v>0.64791534954861585</v>
      </c>
      <c r="AP9" s="138">
        <f t="shared" si="78"/>
        <v>0.50000000000000011</v>
      </c>
      <c r="AQ9" s="138">
        <f t="shared" si="9"/>
        <v>0.54903873435801021</v>
      </c>
      <c r="AR9" s="138">
        <f t="shared" si="35"/>
        <v>0.59672264525554009</v>
      </c>
      <c r="AS9" s="138">
        <f t="shared" ref="AS9:AU9" si="79">IF(AS$2="No",IFERROR((AS42-AS$35)/(AS$34-AS$35),"NA"),IF(AS$2="Sí",IFERROR(1-((AS42-AS$35)/(AS$34-AS$35)),"NA"),""))</f>
        <v>0.46070268706117556</v>
      </c>
      <c r="AT9" s="138">
        <f t="shared" si="79"/>
        <v>0.47395680136242979</v>
      </c>
      <c r="AU9" s="138">
        <f t="shared" si="79"/>
        <v>0.31</v>
      </c>
      <c r="AV9" s="138">
        <f t="shared" si="10"/>
        <v>0.41488649614120177</v>
      </c>
      <c r="AW9" s="138">
        <f t="shared" ref="AW9:BA9" si="80">IF(AW$2="No",IFERROR((AW42-AW$35)/(AW$34-AW$35),"NA"),IF(AW$2="Sí",IFERROR(1-((AW42-AW$35)/(AW$34-AW$35)),"NA"),""))</f>
        <v>0.74242424242424254</v>
      </c>
      <c r="AX9" s="138">
        <f t="shared" si="80"/>
        <v>0.99648088241650368</v>
      </c>
      <c r="AY9" s="138">
        <f t="shared" si="80"/>
        <v>0.60250246918732442</v>
      </c>
      <c r="AZ9" s="138">
        <f t="shared" si="80"/>
        <v>0.88417632096115129</v>
      </c>
      <c r="BA9" s="138">
        <f t="shared" si="80"/>
        <v>0.79341556292655024</v>
      </c>
      <c r="BB9" s="138">
        <f t="shared" si="38"/>
        <v>0.80379989558315434</v>
      </c>
      <c r="BC9" s="138">
        <f t="shared" si="39"/>
        <v>0.609343195862178</v>
      </c>
      <c r="BD9" s="138">
        <f t="shared" ref="BD9:BG9" si="81">IFERROR((BD42-MIN(BD$39:BD$61))/(MAX(BD$39:BD$61)-MIN(BD$39:BD$61)),"NA")</f>
        <v>9.0072529429728584E-2</v>
      </c>
      <c r="BE9" s="138">
        <f t="shared" si="81"/>
        <v>0.98809441506857121</v>
      </c>
      <c r="BF9" s="138">
        <f t="shared" si="81"/>
        <v>9.304546997663099E-2</v>
      </c>
      <c r="BG9" s="138">
        <f t="shared" si="81"/>
        <v>0.76165011186729226</v>
      </c>
      <c r="BH9" s="138">
        <f t="shared" si="41"/>
        <v>0.48321563158555575</v>
      </c>
      <c r="BI9" s="138">
        <f t="shared" ref="BI9:BJ9" si="82">IF(BI$2="No",IFERROR((BI42-BI$35)/(BI$34-BI$35),"NA"),IF(BI$2="Sí",IFERROR(1-((BI42-BI$35)/(BI$34-BI$35)),"NA"),""))</f>
        <v>0.27627545986933272</v>
      </c>
      <c r="BJ9" s="138">
        <f t="shared" si="82"/>
        <v>1</v>
      </c>
      <c r="BK9" s="138">
        <f t="shared" si="11"/>
        <v>0.63813772993466633</v>
      </c>
      <c r="BL9" s="138">
        <f t="shared" si="12"/>
        <v>0.56067668076011101</v>
      </c>
      <c r="BM9" s="138">
        <f t="shared" ref="BM9:BN9" si="83">IF(BM$2="No",IFERROR((BM42-BM$35)/(BM$34-BM$35),"NA"),IF(BM$2="Sí",IFERROR(1-((BM42-BM$35)/(BM$34-BM$35)),"NA"),""))</f>
        <v>0.4137168742912905</v>
      </c>
      <c r="BN9" s="138">
        <f t="shared" si="83"/>
        <v>0.42375401788567896</v>
      </c>
      <c r="BO9" s="138">
        <f t="shared" ref="BO9" si="84">IF(BO$2="No",IFERROR((BO42-BO$35)/(BO$34-BO$35),"NA"),IF(BO$2="Sí",IFERROR(1-((BO42-BO$35)/(BO$34-BO$35)),"NA"),""))</f>
        <v>0.14809761599069884</v>
      </c>
      <c r="BP9" s="138">
        <f t="shared" si="45"/>
        <v>0.32852283605588944</v>
      </c>
      <c r="BQ9" s="138">
        <f t="shared" ref="BQ9:BT9" si="85">IF(BQ$2="No",IFERROR((BQ42-BQ$35)/(BQ$34-BQ$35),"NA"),IF(BQ$2="Sí",IFERROR(1-((BQ42-BQ$35)/(BQ$34-BQ$35)),"NA"),""))</f>
        <v>0.71535278372084854</v>
      </c>
      <c r="BR9" s="138">
        <f t="shared" si="85"/>
        <v>0.3810306994846237</v>
      </c>
      <c r="BS9" s="138">
        <f t="shared" si="85"/>
        <v>0.2639131005668362</v>
      </c>
      <c r="BT9" s="138">
        <f t="shared" si="85"/>
        <v>0.37608234330524937</v>
      </c>
      <c r="BU9" s="138">
        <f t="shared" si="13"/>
        <v>0.43409473176938945</v>
      </c>
      <c r="BV9" s="138">
        <f t="shared" si="14"/>
        <v>0.38130878391263945</v>
      </c>
      <c r="BW9" s="138">
        <f t="shared" ref="BW9:BX9" si="86">IF(BW$2="No",IFERROR((BW42-BW$35)/(BW$34-BW$35),"NA"),IF(BW$2="Sí",IFERROR(1-((BW42-BW$35)/(BW$34-BW$35)),"NA"),""))</f>
        <v>0.46629180826456823</v>
      </c>
      <c r="BX9" s="138">
        <f t="shared" si="86"/>
        <v>0.52400781205694946</v>
      </c>
      <c r="BY9" s="138">
        <f t="shared" si="15"/>
        <v>0.49514981016075887</v>
      </c>
      <c r="BZ9" s="138">
        <f t="shared" ref="BZ9:CA9" si="87">IF(BZ$2="No",IFERROR((BZ42-BZ$35)/(BZ$34-BZ$35),"NA"),IF(BZ$2="Sí",IFERROR(1-((BZ42-BZ$35)/(BZ$34-BZ$35)),"NA"),""))</f>
        <v>0.47250668321066691</v>
      </c>
      <c r="CA9" s="138">
        <f t="shared" si="87"/>
        <v>0.47125819040072403</v>
      </c>
      <c r="CB9" s="138">
        <f t="shared" si="16"/>
        <v>0.47188243680569547</v>
      </c>
      <c r="CC9" s="138">
        <f t="shared" ref="CC9:CD9" si="88">IF(CC$2="No",IFERROR((CC42-CC$35)/(CC$34-CC$35),"NA"),IF(CC$2="Sí",IFERROR(1-((CC42-CC$35)/(CC$34-CC$35)),"NA"),""))</f>
        <v>0.19323176193841235</v>
      </c>
      <c r="CD9" s="138">
        <f t="shared" si="88"/>
        <v>0.97874774600393244</v>
      </c>
      <c r="CE9" s="138">
        <f t="shared" si="17"/>
        <v>0.58598975397117237</v>
      </c>
      <c r="CF9" s="138">
        <f t="shared" si="18"/>
        <v>0.51767400031254229</v>
      </c>
      <c r="CG9" s="138">
        <f t="shared" si="19"/>
        <v>0.4850461439196026</v>
      </c>
      <c r="CH9" s="139">
        <f t="shared" si="50"/>
        <v>4</v>
      </c>
      <c r="CI9" s="139">
        <f t="shared" si="20"/>
        <v>83</v>
      </c>
    </row>
    <row r="10" spans="1:87" x14ac:dyDescent="0.45">
      <c r="A10" s="137" t="s">
        <v>178</v>
      </c>
      <c r="B10" s="138">
        <f t="shared" si="21"/>
        <v>0</v>
      </c>
      <c r="C10" s="138">
        <f t="shared" si="21"/>
        <v>0</v>
      </c>
      <c r="D10" s="138">
        <f t="shared" ref="D10" si="89">IF(D$2="No",IFERROR((D43-D$35)/(D$34-D$35),"NA"),IF(D$2="Sí",IFERROR(1-((D43-D$35)/(D$34-D$35)),"NA"),""))</f>
        <v>0.12515965220378614</v>
      </c>
      <c r="E10" s="138">
        <f t="shared" si="23"/>
        <v>4.171988406792871E-2</v>
      </c>
      <c r="F10" s="138">
        <f t="shared" ref="F10:H10" si="90">IF(F$2="No",IFERROR((F43-F$35)/(F$34-F$35),"NA"),IF(F$2="Sí",IFERROR(1-((F43-F$35)/(F$34-F$35)),"NA"),""))</f>
        <v>0.26583597164954037</v>
      </c>
      <c r="G10" s="138">
        <f t="shared" si="90"/>
        <v>0.26654719915146974</v>
      </c>
      <c r="H10" s="138">
        <f t="shared" si="90"/>
        <v>0.72865533159938167</v>
      </c>
      <c r="I10" s="138">
        <f t="shared" si="1"/>
        <v>0.4203461674667972</v>
      </c>
      <c r="J10" s="138">
        <f t="shared" si="2"/>
        <v>0.23103302576736295</v>
      </c>
      <c r="K10" s="138">
        <f t="shared" ref="K10:M10" si="91">IF(K$2="No",IFERROR((K43-K$35)/(K$34-K$35),"NA"),IF(K$2="Sí",IFERROR(1-((K43-K$35)/(K$34-K$35)),"NA"),""))</f>
        <v>0.66564071737096742</v>
      </c>
      <c r="L10" s="138">
        <f t="shared" si="91"/>
        <v>0.31458555874516758</v>
      </c>
      <c r="M10" s="138">
        <f t="shared" si="91"/>
        <v>0.29631879018782398</v>
      </c>
      <c r="N10" s="138">
        <f t="shared" ref="N10" si="92">IF(N$2="No",IFERROR((N43-N$35)/(N$34-N$35),"NA"),IF(N$2="Sí",IFERROR(1-((N43-N$35)/(N$34-N$35)),"NA"),""))</f>
        <v>0.27927182457592059</v>
      </c>
      <c r="O10" s="138">
        <f t="shared" si="4"/>
        <v>0.38895422271996993</v>
      </c>
      <c r="P10" s="138">
        <f t="shared" ref="P10:Q10" si="93">IF(P$2="No",IFERROR((P43-P$35)/(P$34-P$35),"NA"),IF(P$2="Sí",IFERROR(1-((P43-P$35)/(P$34-P$35)),"NA"),""))</f>
        <v>0.71035114275569478</v>
      </c>
      <c r="Q10" s="138">
        <f t="shared" si="93"/>
        <v>0.70297029702970282</v>
      </c>
      <c r="R10" s="138">
        <f t="shared" si="5"/>
        <v>0.70666071989269885</v>
      </c>
      <c r="S10" s="138">
        <f t="shared" si="6"/>
        <v>0.54780747130633434</v>
      </c>
      <c r="T10" s="138">
        <f t="shared" ref="T10:X10" si="94">IF(T$2="No",IFERROR((T43-T$35)/(T$34-T$35),"NA"),IF(T$2="Sí",IFERROR(1-((T43-T$35)/(T$34-T$35)),"NA"),""))</f>
        <v>1</v>
      </c>
      <c r="U10" s="138">
        <f t="shared" si="94"/>
        <v>0.70370370370370361</v>
      </c>
      <c r="V10" s="138">
        <f t="shared" si="94"/>
        <v>0.46129374337221607</v>
      </c>
      <c r="W10" s="138">
        <f t="shared" si="94"/>
        <v>0.89316239316239321</v>
      </c>
      <c r="X10" s="138">
        <f t="shared" si="94"/>
        <v>0.83333333333333326</v>
      </c>
      <c r="Y10" s="138">
        <f t="shared" si="7"/>
        <v>0.77829863471432925</v>
      </c>
      <c r="Z10" s="138">
        <f t="shared" ref="Z10:AA10" si="95">IF(Z$2="No",IFERROR((Z43-Z$35)/(Z$34-Z$35),"NA"),IF(Z$2="Sí",IFERROR(1-((Z43-Z$35)/(Z$34-Z$35)),"NA"),""))</f>
        <v>5.1358024691357848E-2</v>
      </c>
      <c r="AA10" s="186">
        <f t="shared" si="95"/>
        <v>0.29718518518518522</v>
      </c>
      <c r="AB10" s="138">
        <f t="shared" si="30"/>
        <v>0.17427160493827154</v>
      </c>
      <c r="AC10" s="138">
        <f t="shared" si="31"/>
        <v>0.4762851198263004</v>
      </c>
      <c r="AD10" s="138">
        <f t="shared" ref="AD10:AG10" si="96">IF(AD$2="No",IFERROR((AD43-AD$35)/(AD$34-AD$35),"NA"),IF(AD$2="Sí",IFERROR(1-((AD43-AD$35)/(AD$34-AD$35)),"NA"),""))</f>
        <v>0.84848484848484829</v>
      </c>
      <c r="AE10" s="138">
        <f t="shared" si="96"/>
        <v>0.71916971916971917</v>
      </c>
      <c r="AF10" s="138">
        <f t="shared" si="96"/>
        <v>0.70531615578261497</v>
      </c>
      <c r="AG10" s="138">
        <f t="shared" si="96"/>
        <v>0.72202756365335219</v>
      </c>
      <c r="AH10" s="138">
        <f t="shared" si="33"/>
        <v>0.74874957177263368</v>
      </c>
      <c r="AI10" s="138">
        <f t="shared" ref="AI10:AP10" si="97">IF(AI$2="No",IFERROR((AI43-AI$35)/(AI$34-AI$35),"NA"),IF(AI$2="Sí",IFERROR(1-((AI43-AI$35)/(AI$34-AI$35)),"NA"),""))</f>
        <v>0.4512003065220761</v>
      </c>
      <c r="AJ10" s="138">
        <f t="shared" si="97"/>
        <v>0.45071314477170266</v>
      </c>
      <c r="AK10" s="138">
        <f t="shared" si="97"/>
        <v>0.82114882185119853</v>
      </c>
      <c r="AL10" s="138">
        <f t="shared" si="97"/>
        <v>0.53228727051834446</v>
      </c>
      <c r="AM10" s="138">
        <f t="shared" si="97"/>
        <v>0.69878603059155164</v>
      </c>
      <c r="AN10" s="138">
        <f t="shared" si="97"/>
        <v>0.54024568435137188</v>
      </c>
      <c r="AO10" s="138">
        <f t="shared" si="97"/>
        <v>0.96502353887356773</v>
      </c>
      <c r="AP10" s="138">
        <f t="shared" si="97"/>
        <v>0.50949367088607611</v>
      </c>
      <c r="AQ10" s="138">
        <f t="shared" si="9"/>
        <v>0.62111230854573618</v>
      </c>
      <c r="AR10" s="138">
        <f t="shared" si="35"/>
        <v>0.68493094015918499</v>
      </c>
      <c r="AS10" s="138">
        <f t="shared" ref="AS10:AU10" si="98">IF(AS$2="No",IFERROR((AS43-AS$35)/(AS$34-AS$35),"NA"),IF(AS$2="Sí",IFERROR(1-((AS43-AS$35)/(AS$34-AS$35)),"NA"),""))</f>
        <v>0.84530615965912537</v>
      </c>
      <c r="AT10" s="138">
        <f t="shared" si="98"/>
        <v>0.60874550755117873</v>
      </c>
      <c r="AU10" s="138">
        <f t="shared" si="98"/>
        <v>0</v>
      </c>
      <c r="AV10" s="138">
        <f t="shared" si="10"/>
        <v>0.48468388907010135</v>
      </c>
      <c r="AW10" s="138">
        <f t="shared" ref="AW10:BA10" si="99">IF(AW$2="No",IFERROR((AW43-AW$35)/(AW$34-AW$35),"NA"),IF(AW$2="Sí",IFERROR(1-((AW43-AW$35)/(AW$34-AW$35)),"NA"),""))</f>
        <v>0.60101010101010099</v>
      </c>
      <c r="AX10" s="138">
        <f t="shared" si="99"/>
        <v>0.97907025919545521</v>
      </c>
      <c r="AY10" s="138">
        <f t="shared" si="99"/>
        <v>0.26255955749004023</v>
      </c>
      <c r="AZ10" s="138">
        <f t="shared" si="99"/>
        <v>0.88457279194966687</v>
      </c>
      <c r="BA10" s="138">
        <f t="shared" si="99"/>
        <v>0.77588889220333246</v>
      </c>
      <c r="BB10" s="138">
        <f t="shared" si="38"/>
        <v>0.70062032036971922</v>
      </c>
      <c r="BC10" s="138">
        <f t="shared" si="39"/>
        <v>0.59265210471991026</v>
      </c>
      <c r="BD10" s="138">
        <f t="shared" ref="BD10:BG10" si="100">IFERROR((BD43-MIN(BD$39:BD$61))/(MAX(BD$39:BD$61)-MIN(BD$39:BD$61)),"NA")</f>
        <v>0.20873075365240498</v>
      </c>
      <c r="BE10" s="138">
        <f t="shared" si="100"/>
        <v>0.90648096667121991</v>
      </c>
      <c r="BF10" s="138">
        <f t="shared" si="100"/>
        <v>7.8259107221399726E-2</v>
      </c>
      <c r="BG10" s="138">
        <f t="shared" si="100"/>
        <v>0.38375349435774292</v>
      </c>
      <c r="BH10" s="138">
        <f t="shared" si="41"/>
        <v>0.39430608047569188</v>
      </c>
      <c r="BI10" s="138">
        <f t="shared" ref="BI10:BJ10" si="101">IF(BI$2="No",IFERROR((BI43-BI$35)/(BI$34-BI$35),"NA"),IF(BI$2="Sí",IFERROR(1-((BI43-BI$35)/(BI$34-BI$35)),"NA"),""))</f>
        <v>0.54846651726850759</v>
      </c>
      <c r="BJ10" s="138">
        <f t="shared" si="101"/>
        <v>0.70701168614357246</v>
      </c>
      <c r="BK10" s="138">
        <f t="shared" si="11"/>
        <v>0.62773910170604008</v>
      </c>
      <c r="BL10" s="138">
        <f t="shared" si="12"/>
        <v>0.51102259109086601</v>
      </c>
      <c r="BM10" s="138">
        <f t="shared" ref="BM10:BN10" si="102">IF(BM$2="No",IFERROR((BM43-BM$35)/(BM$34-BM$35),"NA"),IF(BM$2="Sí",IFERROR(1-((BM43-BM$35)/(BM$34-BM$35)),"NA"),""))</f>
        <v>0.93784117607403938</v>
      </c>
      <c r="BN10" s="138">
        <f t="shared" si="102"/>
        <v>0.6421144550765413</v>
      </c>
      <c r="BO10" s="138">
        <f t="shared" ref="BO10" si="103">IF(BO$2="No",IFERROR((BO43-BO$35)/(BO$34-BO$35),"NA"),IF(BO$2="Sí",IFERROR(1-((BO43-BO$35)/(BO$34-BO$35)),"NA"),""))</f>
        <v>1.0953114664489508E-2</v>
      </c>
      <c r="BP10" s="138">
        <f t="shared" si="45"/>
        <v>0.53030291527169005</v>
      </c>
      <c r="BQ10" s="138">
        <f t="shared" ref="BQ10:BT10" si="104">IF(BQ$2="No",IFERROR((BQ43-BQ$35)/(BQ$34-BQ$35),"NA"),IF(BQ$2="Sí",IFERROR(1-((BQ43-BQ$35)/(BQ$34-BQ$35)),"NA"),""))</f>
        <v>0.44998595432527122</v>
      </c>
      <c r="BR10" s="138">
        <f t="shared" si="104"/>
        <v>0.72863870691979482</v>
      </c>
      <c r="BS10" s="138">
        <f t="shared" si="104"/>
        <v>0.26561929413300855</v>
      </c>
      <c r="BT10" s="138">
        <f t="shared" si="104"/>
        <v>0.44412928318993583</v>
      </c>
      <c r="BU10" s="138">
        <f t="shared" si="13"/>
        <v>0.47209330964200258</v>
      </c>
      <c r="BV10" s="138">
        <f t="shared" si="14"/>
        <v>0.50119811245684631</v>
      </c>
      <c r="BW10" s="138">
        <f t="shared" ref="BW10:BX10" si="105">IF(BW$2="No",IFERROR((BW43-BW$35)/(BW$34-BW$35),"NA"),IF(BW$2="Sí",IFERROR(1-((BW43-BW$35)/(BW$34-BW$35)),"NA"),""))</f>
        <v>0.5772715195049215</v>
      </c>
      <c r="BX10" s="138">
        <f t="shared" si="105"/>
        <v>0.30258526223385912</v>
      </c>
      <c r="BY10" s="138">
        <f t="shared" si="15"/>
        <v>0.43992839086939028</v>
      </c>
      <c r="BZ10" s="138">
        <f t="shared" ref="BZ10:CA10" si="106">IF(BZ$2="No",IFERROR((BZ43-BZ$35)/(BZ$34-BZ$35),"NA"),IF(BZ$2="Sí",IFERROR(1-((BZ43-BZ$35)/(BZ$34-BZ$35)),"NA"),""))</f>
        <v>0.46419142936272334</v>
      </c>
      <c r="CA10" s="138">
        <f t="shared" si="106"/>
        <v>0.48939744743163538</v>
      </c>
      <c r="CB10" s="138">
        <f t="shared" si="16"/>
        <v>0.47679443839717939</v>
      </c>
      <c r="CC10" s="138">
        <f t="shared" ref="CC10:CD10" si="107">IF(CC$2="No",IFERROR((CC43-CC$35)/(CC$34-CC$35),"NA"),IF(CC$2="Sí",IFERROR(1-((CC43-CC$35)/(CC$34-CC$35)),"NA"),""))</f>
        <v>0</v>
      </c>
      <c r="CD10" s="138">
        <f t="shared" si="107"/>
        <v>0.15967155329618271</v>
      </c>
      <c r="CE10" s="138">
        <f t="shared" si="17"/>
        <v>7.9835776648091356E-2</v>
      </c>
      <c r="CF10" s="138">
        <f t="shared" si="18"/>
        <v>0.33218620197155369</v>
      </c>
      <c r="CG10" s="138">
        <f t="shared" si="19"/>
        <v>0.48463944591229496</v>
      </c>
      <c r="CH10" s="139">
        <f t="shared" si="50"/>
        <v>5</v>
      </c>
      <c r="CI10" s="139">
        <f t="shared" si="20"/>
        <v>83</v>
      </c>
    </row>
    <row r="11" spans="1:87" x14ac:dyDescent="0.45">
      <c r="A11" s="137" t="s">
        <v>179</v>
      </c>
      <c r="B11" s="138">
        <f t="shared" si="21"/>
        <v>0</v>
      </c>
      <c r="C11" s="138">
        <f t="shared" si="21"/>
        <v>0.51167800957971676</v>
      </c>
      <c r="D11" s="138">
        <f t="shared" ref="D11" si="108">IF(D$2="No",IFERROR((D44-D$35)/(D$34-D$35),"NA"),IF(D$2="Sí",IFERROR(1-((D44-D$35)/(D$34-D$35)),"NA"),""))</f>
        <v>0</v>
      </c>
      <c r="E11" s="138">
        <f t="shared" si="23"/>
        <v>0.17055933652657226</v>
      </c>
      <c r="F11" s="138">
        <f t="shared" ref="F11:H11" si="109">IF(F$2="No",IFERROR((F44-F$35)/(F$34-F$35),"NA"),IF(F$2="Sí",IFERROR(1-((F44-F$35)/(F$34-F$35)),"NA"),""))</f>
        <v>0.13322659010255991</v>
      </c>
      <c r="G11" s="138">
        <f t="shared" si="109"/>
        <v>0.29953961861123862</v>
      </c>
      <c r="H11" s="138">
        <f t="shared" si="109"/>
        <v>0.59204131677289917</v>
      </c>
      <c r="I11" s="138">
        <f t="shared" si="1"/>
        <v>0.34160250849556589</v>
      </c>
      <c r="J11" s="138">
        <f t="shared" si="2"/>
        <v>0.25608092251106906</v>
      </c>
      <c r="K11" s="138">
        <f t="shared" ref="K11:M11" si="110">IF(K$2="No",IFERROR((K44-K$35)/(K$34-K$35),"NA"),IF(K$2="Sí",IFERROR(1-((K44-K$35)/(K$34-K$35)),"NA"),""))</f>
        <v>0.33302473969938867</v>
      </c>
      <c r="L11" s="138">
        <f t="shared" si="110"/>
        <v>0.22904143583058115</v>
      </c>
      <c r="M11" s="138">
        <f t="shared" si="110"/>
        <v>0.20109633424184073</v>
      </c>
      <c r="N11" s="138">
        <f t="shared" ref="N11" si="111">IF(N$2="No",IFERROR((N44-N$35)/(N$34-N$35),"NA"),IF(N$2="Sí",IFERROR(1-((N44-N$35)/(N$34-N$35)),"NA"),""))</f>
        <v>0.22548613984278035</v>
      </c>
      <c r="O11" s="138">
        <f t="shared" si="4"/>
        <v>0.24716216240364772</v>
      </c>
      <c r="P11" s="138">
        <f t="shared" ref="P11:Q11" si="112">IF(P$2="No",IFERROR((P44-P$35)/(P$34-P$35),"NA"),IF(P$2="Sí",IFERROR(1-((P44-P$35)/(P$34-P$35)),"NA"),""))</f>
        <v>0.71275504651599941</v>
      </c>
      <c r="Q11" s="138">
        <f t="shared" si="112"/>
        <v>0.4088526499708795</v>
      </c>
      <c r="R11" s="138">
        <f t="shared" si="5"/>
        <v>0.56080384824343943</v>
      </c>
      <c r="S11" s="138">
        <f t="shared" si="6"/>
        <v>0.40398300532354359</v>
      </c>
      <c r="T11" s="138">
        <f t="shared" ref="T11:X11" si="113">IF(T$2="No",IFERROR((T44-T$35)/(T$34-T$35),"NA"),IF(T$2="Sí",IFERROR(1-((T44-T$35)/(T$34-T$35)),"NA"),""))</f>
        <v>0.4372019077901429</v>
      </c>
      <c r="U11" s="138">
        <f t="shared" si="113"/>
        <v>0.59912854030501084</v>
      </c>
      <c r="V11" s="138">
        <f t="shared" si="113"/>
        <v>0.76570394859958835</v>
      </c>
      <c r="W11" s="138">
        <f t="shared" si="113"/>
        <v>0.71342383107088991</v>
      </c>
      <c r="X11" s="138">
        <f t="shared" si="113"/>
        <v>0.66176470588235292</v>
      </c>
      <c r="Y11" s="138">
        <f t="shared" si="7"/>
        <v>0.63544458672959703</v>
      </c>
      <c r="Z11" s="138">
        <f t="shared" ref="Z11:AA11" si="114">IF(Z$2="No",IFERROR((Z44-Z$35)/(Z$34-Z$35),"NA"),IF(Z$2="Sí",IFERROR(1-((Z44-Z$35)/(Z$34-Z$35)),"NA"),""))</f>
        <v>0</v>
      </c>
      <c r="AA11" s="186">
        <f t="shared" si="114"/>
        <v>0.57333333333333347</v>
      </c>
      <c r="AB11" s="138">
        <f t="shared" si="30"/>
        <v>0.28666666666666674</v>
      </c>
      <c r="AC11" s="138">
        <f t="shared" si="31"/>
        <v>0.46105562669813188</v>
      </c>
      <c r="AD11" s="138">
        <f t="shared" ref="AD11:AG11" si="115">IF(AD$2="No",IFERROR((AD44-AD$35)/(AD$34-AD$35),"NA"),IF(AD$2="Sí",IFERROR(1-((AD44-AD$35)/(AD$34-AD$35)),"NA"),""))</f>
        <v>0.83065953654188929</v>
      </c>
      <c r="AE11" s="138">
        <f t="shared" si="115"/>
        <v>0.95690583925878048</v>
      </c>
      <c r="AF11" s="138">
        <f t="shared" si="115"/>
        <v>0.70339979616902282</v>
      </c>
      <c r="AG11" s="138">
        <f t="shared" si="115"/>
        <v>0.41671132363246643</v>
      </c>
      <c r="AH11" s="138">
        <f t="shared" si="33"/>
        <v>0.72691912390053981</v>
      </c>
      <c r="AI11" s="138">
        <f t="shared" ref="AI11:AP11" si="116">IF(AI$2="No",IFERROR((AI44-AI$35)/(AI$34-AI$35),"NA"),IF(AI$2="Sí",IFERROR(1-((AI44-AI$35)/(AI$34-AI$35)),"NA"),""))</f>
        <v>1</v>
      </c>
      <c r="AJ11" s="138">
        <f t="shared" si="116"/>
        <v>0.80255020252255882</v>
      </c>
      <c r="AK11" s="138">
        <f t="shared" si="116"/>
        <v>0.54466465999380609</v>
      </c>
      <c r="AL11" s="138">
        <f t="shared" si="116"/>
        <v>0.29517557840205416</v>
      </c>
      <c r="AM11" s="138">
        <f t="shared" si="116"/>
        <v>0.42115283783206137</v>
      </c>
      <c r="AN11" s="138">
        <f t="shared" si="116"/>
        <v>0.49712584615439986</v>
      </c>
      <c r="AO11" s="138">
        <f t="shared" si="116"/>
        <v>0.84128218551691325</v>
      </c>
      <c r="AP11" s="138">
        <f t="shared" si="116"/>
        <v>0.40822784810126589</v>
      </c>
      <c r="AQ11" s="138">
        <f t="shared" si="9"/>
        <v>0.60127239481538242</v>
      </c>
      <c r="AR11" s="138">
        <f t="shared" si="35"/>
        <v>0.66409575935796106</v>
      </c>
      <c r="AS11" s="138">
        <f t="shared" ref="AS11:AU11" si="117">IF(AS$2="No",IFERROR((AS44-AS$35)/(AS$34-AS$35),"NA"),IF(AS$2="Sí",IFERROR(1-((AS44-AS$35)/(AS$34-AS$35)),"NA"),""))</f>
        <v>0.46112352005569768</v>
      </c>
      <c r="AT11" s="138">
        <f t="shared" si="117"/>
        <v>3.6625591475286545E-2</v>
      </c>
      <c r="AU11" s="138">
        <f t="shared" si="117"/>
        <v>0.31</v>
      </c>
      <c r="AV11" s="138">
        <f t="shared" si="10"/>
        <v>0.26924970384366143</v>
      </c>
      <c r="AW11" s="138">
        <f t="shared" ref="AW11:BA11" si="118">IF(AW$2="No",IFERROR((AW44-AW$35)/(AW$34-AW$35),"NA"),IF(AW$2="Sí",IFERROR(1-((AW44-AW$35)/(AW$34-AW$35)),"NA"),""))</f>
        <v>0.80303030303030309</v>
      </c>
      <c r="AX11" s="138">
        <f t="shared" si="118"/>
        <v>0.97793310351645879</v>
      </c>
      <c r="AY11" s="138">
        <f t="shared" si="118"/>
        <v>0.20248527335379596</v>
      </c>
      <c r="AZ11" s="138">
        <f t="shared" si="118"/>
        <v>0.97811062261281811</v>
      </c>
      <c r="BA11" s="138">
        <f t="shared" si="118"/>
        <v>0.56612524149519805</v>
      </c>
      <c r="BB11" s="138">
        <f t="shared" si="38"/>
        <v>0.70553690880171482</v>
      </c>
      <c r="BC11" s="138">
        <f t="shared" si="39"/>
        <v>0.48739330632268812</v>
      </c>
      <c r="BD11" s="138">
        <f t="shared" ref="BD11:BG11" si="119">IFERROR((BD44-MIN(BD$39:BD$61))/(MAX(BD$39:BD$61)-MIN(BD$39:BD$61)),"NA")</f>
        <v>0.76411726620772535</v>
      </c>
      <c r="BE11" s="138">
        <f t="shared" si="119"/>
        <v>0.74346860960621186</v>
      </c>
      <c r="BF11" s="138">
        <f t="shared" si="119"/>
        <v>0.23489464718281214</v>
      </c>
      <c r="BG11" s="138">
        <f t="shared" si="119"/>
        <v>0.98813643090742154</v>
      </c>
      <c r="BH11" s="138">
        <f t="shared" si="41"/>
        <v>0.68265423847604267</v>
      </c>
      <c r="BI11" s="138">
        <f t="shared" ref="BI11:BJ11" si="120">IF(BI$2="No",IFERROR((BI44-BI$35)/(BI$34-BI$35),"NA"),IF(BI$2="Sí",IFERROR(1-((BI44-BI$35)/(BI$34-BI$35)),"NA"),""))</f>
        <v>0.49413997878859167</v>
      </c>
      <c r="BJ11" s="138">
        <f t="shared" si="120"/>
        <v>0.86742610232740824</v>
      </c>
      <c r="BK11" s="138">
        <f t="shared" si="11"/>
        <v>0.68078304055799999</v>
      </c>
      <c r="BL11" s="138">
        <f t="shared" si="12"/>
        <v>0.68171863951702139</v>
      </c>
      <c r="BM11" s="138">
        <f t="shared" ref="BM11:BN11" si="121">IF(BM$2="No",IFERROR((BM44-BM$35)/(BM$34-BM$35),"NA"),IF(BM$2="Sí",IFERROR(1-((BM44-BM$35)/(BM$34-BM$35)),"NA"),""))</f>
        <v>0.3241167497202827</v>
      </c>
      <c r="BN11" s="138">
        <f t="shared" si="121"/>
        <v>0.22948516800341645</v>
      </c>
      <c r="BO11" s="138">
        <f t="shared" ref="BO11" si="122">IF(BO$2="No",IFERROR((BO44-BO$35)/(BO$34-BO$35),"NA"),IF(BO$2="Sí",IFERROR(1-((BO44-BO$35)/(BO$34-BO$35)),"NA"),""))</f>
        <v>0.68003966098676161</v>
      </c>
      <c r="BP11" s="138">
        <f t="shared" si="45"/>
        <v>0.41121385957015361</v>
      </c>
      <c r="BQ11" s="138">
        <f t="shared" ref="BQ11:BT11" si="123">IF(BQ$2="No",IFERROR((BQ44-BQ$35)/(BQ$34-BQ$35),"NA"),IF(BQ$2="Sí",IFERROR(1-((BQ44-BQ$35)/(BQ$34-BQ$35)),"NA"),""))</f>
        <v>0.31990579287978976</v>
      </c>
      <c r="BR11" s="138">
        <f t="shared" si="123"/>
        <v>0.7361147968857551</v>
      </c>
      <c r="BS11" s="138">
        <f t="shared" si="123"/>
        <v>0.23604389780677337</v>
      </c>
      <c r="BT11" s="138">
        <f t="shared" si="123"/>
        <v>0.4765161817286741</v>
      </c>
      <c r="BU11" s="138">
        <f t="shared" si="13"/>
        <v>0.44214516732524806</v>
      </c>
      <c r="BV11" s="138">
        <f t="shared" si="14"/>
        <v>0.42667951344770083</v>
      </c>
      <c r="BW11" s="138">
        <f t="shared" ref="BW11:BX11" si="124">IF(BW$2="No",IFERROR((BW44-BW$35)/(BW$34-BW$35),"NA"),IF(BW$2="Sí",IFERROR(1-((BW44-BW$35)/(BW$34-BW$35)),"NA"),""))</f>
        <v>0.54002811818527163</v>
      </c>
      <c r="BX11" s="138">
        <f t="shared" si="124"/>
        <v>0.8872998997906425</v>
      </c>
      <c r="BY11" s="138">
        <f t="shared" si="15"/>
        <v>0.71366400898795712</v>
      </c>
      <c r="BZ11" s="138">
        <f t="shared" ref="BZ11:CA11" si="125">IF(BZ$2="No",IFERROR((BZ44-BZ$35)/(BZ$34-BZ$35),"NA"),IF(BZ$2="Sí",IFERROR(1-((BZ44-BZ$35)/(BZ$34-BZ$35)),"NA"),""))</f>
        <v>0.2144295859215814</v>
      </c>
      <c r="CA11" s="138">
        <f t="shared" si="125"/>
        <v>0.20117994165515377</v>
      </c>
      <c r="CB11" s="138">
        <f t="shared" si="16"/>
        <v>0.2078047637883676</v>
      </c>
      <c r="CC11" s="138">
        <f t="shared" ref="CC11:CD11" si="126">IF(CC$2="No",IFERROR((CC44-CC$35)/(CC$34-CC$35),"NA"),IF(CC$2="Sí",IFERROR(1-((CC44-CC$35)/(CC$34-CC$35)),"NA"),""))</f>
        <v>1.165418615790868E-2</v>
      </c>
      <c r="CD11" s="138">
        <f t="shared" si="126"/>
        <v>0.11371142737802953</v>
      </c>
      <c r="CE11" s="138">
        <f t="shared" si="17"/>
        <v>6.2682806767969099E-2</v>
      </c>
      <c r="CF11" s="138">
        <f t="shared" si="18"/>
        <v>0.32805052651476457</v>
      </c>
      <c r="CG11" s="138">
        <f t="shared" si="19"/>
        <v>0.46363216246161004</v>
      </c>
      <c r="CH11" s="139">
        <f t="shared" si="50"/>
        <v>7</v>
      </c>
      <c r="CI11" s="139">
        <f t="shared" si="20"/>
        <v>83</v>
      </c>
    </row>
    <row r="12" spans="1:87" x14ac:dyDescent="0.45">
      <c r="A12" s="137" t="s">
        <v>180</v>
      </c>
      <c r="B12" s="138">
        <f t="shared" si="21"/>
        <v>0</v>
      </c>
      <c r="C12" s="138">
        <f t="shared" si="21"/>
        <v>0</v>
      </c>
      <c r="D12" s="138">
        <f t="shared" ref="D12" si="127">IF(D$2="No",IFERROR((D45-D$35)/(D$34-D$35),"NA"),IF(D$2="Sí",IFERROR(1-((D45-D$35)/(D$34-D$35)),"NA"),""))</f>
        <v>0</v>
      </c>
      <c r="E12" s="138">
        <f t="shared" si="23"/>
        <v>0</v>
      </c>
      <c r="F12" s="138">
        <f t="shared" ref="F12:H12" si="128">IF(F$2="No",IFERROR((F45-F$35)/(F$34-F$35),"NA"),IF(F$2="Sí",IFERROR(1-((F45-F$35)/(F$34-F$35)),"NA"),""))</f>
        <v>0.69236703383983167</v>
      </c>
      <c r="G12" s="138">
        <f t="shared" si="128"/>
        <v>1</v>
      </c>
      <c r="H12" s="138">
        <f t="shared" si="128"/>
        <v>0.57761016565602019</v>
      </c>
      <c r="I12" s="138">
        <f t="shared" si="1"/>
        <v>0.75665906649861725</v>
      </c>
      <c r="J12" s="138">
        <f t="shared" si="2"/>
        <v>0.37832953324930862</v>
      </c>
      <c r="K12" s="138">
        <f t="shared" ref="K12:M12" si="129">IF(K$2="No",IFERROR((K45-K$35)/(K$34-K$35),"NA"),IF(K$2="Sí",IFERROR(1-((K45-K$35)/(K$34-K$35)),"NA"),""))</f>
        <v>8.3044777228142158E-2</v>
      </c>
      <c r="L12" s="138">
        <f t="shared" si="129"/>
        <v>0</v>
      </c>
      <c r="M12" s="138">
        <f t="shared" si="129"/>
        <v>0.29522628060369493</v>
      </c>
      <c r="N12" s="138">
        <f t="shared" ref="N12" si="130">IF(N$2="No",IFERROR((N45-N$35)/(N$34-N$35),"NA"),IF(N$2="Sí",IFERROR(1-((N45-N$35)/(N$34-N$35)),"NA"),""))</f>
        <v>0.13446421183285065</v>
      </c>
      <c r="O12" s="138">
        <f t="shared" si="4"/>
        <v>0.12818381741617194</v>
      </c>
      <c r="P12" s="138">
        <f t="shared" ref="P12:Q12" si="131">IF(P$2="No",IFERROR((P45-P$35)/(P$34-P$35),"NA"),IF(P$2="Sí",IFERROR(1-((P45-P$35)/(P$34-P$35)),"NA"),""))</f>
        <v>0.89914223243819025</v>
      </c>
      <c r="Q12" s="138">
        <f t="shared" si="131"/>
        <v>1</v>
      </c>
      <c r="R12" s="138">
        <f t="shared" si="5"/>
        <v>0.94957111621909518</v>
      </c>
      <c r="S12" s="138">
        <f t="shared" si="6"/>
        <v>0.5388774668176336</v>
      </c>
      <c r="T12" s="138">
        <f t="shared" ref="T12:X12" si="132">IF(T$2="No",IFERROR((T45-T$35)/(T$34-T$35),"NA"),IF(T$2="Sí",IFERROR(1-((T45-T$35)/(T$34-T$35)),"NA"),""))</f>
        <v>0.83783783783783772</v>
      </c>
      <c r="U12" s="138">
        <f t="shared" si="132"/>
        <v>1</v>
      </c>
      <c r="V12" s="138">
        <f t="shared" si="132"/>
        <v>0.37645811240721078</v>
      </c>
      <c r="W12" s="138">
        <f t="shared" si="132"/>
        <v>0.98717948717948723</v>
      </c>
      <c r="X12" s="138">
        <f t="shared" si="132"/>
        <v>0.625</v>
      </c>
      <c r="Y12" s="138">
        <f t="shared" si="7"/>
        <v>0.76529508748490715</v>
      </c>
      <c r="Z12" s="138">
        <f t="shared" ref="Z12:AA12" si="133">IF(Z$2="No",IFERROR((Z45-Z$35)/(Z$34-Z$35),"NA"),IF(Z$2="Sí",IFERROR(1-((Z45-Z$35)/(Z$34-Z$35)),"NA"),""))</f>
        <v>0.11851851851851841</v>
      </c>
      <c r="AA12" s="186">
        <f t="shared" si="133"/>
        <v>0.80088888888888898</v>
      </c>
      <c r="AB12" s="138">
        <f t="shared" si="30"/>
        <v>0.45970370370370373</v>
      </c>
      <c r="AC12" s="138">
        <f t="shared" si="31"/>
        <v>0.61249939559430544</v>
      </c>
      <c r="AD12" s="138">
        <f t="shared" ref="AD12:AG12" si="134">IF(AD$2="No",IFERROR((AD45-AD$35)/(AD$34-AD$35),"NA"),IF(AD$2="Sí",IFERROR(1-((AD45-AD$35)/(AD$34-AD$35)),"NA"),""))</f>
        <v>0.63203463203463206</v>
      </c>
      <c r="AE12" s="138">
        <f t="shared" si="134"/>
        <v>0.56043956043956034</v>
      </c>
      <c r="AF12" s="138">
        <f t="shared" si="134"/>
        <v>0.49355841848067528</v>
      </c>
      <c r="AG12" s="138">
        <f t="shared" si="134"/>
        <v>0.63209530483531895</v>
      </c>
      <c r="AH12" s="138">
        <f t="shared" si="33"/>
        <v>0.5795319789475466</v>
      </c>
      <c r="AI12" s="138">
        <f t="shared" ref="AI12:AP12" si="135">IF(AI$2="No",IFERROR((AI45-AI$35)/(AI$34-AI$35),"NA"),IF(AI$2="Sí",IFERROR(1-((AI45-AI$35)/(AI$34-AI$35)),"NA"),""))</f>
        <v>0.61653268500831637</v>
      </c>
      <c r="AJ12" s="138">
        <f t="shared" si="135"/>
        <v>0.54485849563811017</v>
      </c>
      <c r="AK12" s="138">
        <f t="shared" si="135"/>
        <v>0.41700059902844294</v>
      </c>
      <c r="AL12" s="138">
        <f t="shared" si="135"/>
        <v>0.44761935249172208</v>
      </c>
      <c r="AM12" s="138">
        <f t="shared" si="135"/>
        <v>0.17488492727405158</v>
      </c>
      <c r="AN12" s="138">
        <f t="shared" si="135"/>
        <v>0.52679946221698459</v>
      </c>
      <c r="AO12" s="138">
        <f t="shared" si="135"/>
        <v>0.18522094167356939</v>
      </c>
      <c r="AP12" s="138">
        <f t="shared" si="135"/>
        <v>0.27531645569620261</v>
      </c>
      <c r="AQ12" s="138">
        <f t="shared" si="9"/>
        <v>0.39852911487842496</v>
      </c>
      <c r="AR12" s="138">
        <f t="shared" si="35"/>
        <v>0.48903054691298575</v>
      </c>
      <c r="AS12" s="138">
        <f t="shared" ref="AS12:AU12" si="136">IF(AS$2="No",IFERROR((AS45-AS$35)/(AS$34-AS$35),"NA"),IF(AS$2="Sí",IFERROR(1-((AS45-AS$35)/(AS$34-AS$35)),"NA"),""))</f>
        <v>0</v>
      </c>
      <c r="AT12" s="138">
        <f t="shared" si="136"/>
        <v>0.74504085027293421</v>
      </c>
      <c r="AU12" s="138">
        <f t="shared" si="136"/>
        <v>0.28000000000000003</v>
      </c>
      <c r="AV12" s="138">
        <f t="shared" si="10"/>
        <v>0.34168028342431139</v>
      </c>
      <c r="AW12" s="138">
        <f t="shared" ref="AW12:BA12" si="137">IF(AW$2="No",IFERROR((AW45-AW$35)/(AW$34-AW$35),"NA"),IF(AW$2="Sí",IFERROR(1-((AW45-AW$35)/(AW$34-AW$35)),"NA"),""))</f>
        <v>0.23737373737373738</v>
      </c>
      <c r="AX12" s="138">
        <f t="shared" si="137"/>
        <v>0.982068578315345</v>
      </c>
      <c r="AY12" s="138">
        <f t="shared" si="137"/>
        <v>0.43423167192265499</v>
      </c>
      <c r="AZ12" s="138">
        <f t="shared" si="137"/>
        <v>0.69421342970993916</v>
      </c>
      <c r="BA12" s="138">
        <f t="shared" si="137"/>
        <v>0.83640991520716756</v>
      </c>
      <c r="BB12" s="138">
        <f t="shared" si="38"/>
        <v>0.63685946650576875</v>
      </c>
      <c r="BC12" s="138">
        <f t="shared" si="39"/>
        <v>0.48926987496504004</v>
      </c>
      <c r="BD12" s="138">
        <f t="shared" ref="BD12:BG12" si="138">IFERROR((BD45-MIN(BD$39:BD$61))/(MAX(BD$39:BD$61)-MIN(BD$39:BD$61)),"NA")</f>
        <v>0.26912879235721765</v>
      </c>
      <c r="BE12" s="138">
        <f t="shared" si="138"/>
        <v>0.84452245689681094</v>
      </c>
      <c r="BF12" s="138">
        <f t="shared" si="138"/>
        <v>0.48924959231554016</v>
      </c>
      <c r="BG12" s="138">
        <f t="shared" si="138"/>
        <v>0.46218486780312107</v>
      </c>
      <c r="BH12" s="138">
        <f t="shared" si="41"/>
        <v>0.51627142734317244</v>
      </c>
      <c r="BI12" s="138">
        <f t="shared" ref="BI12:BJ12" si="139">IF(BI$2="No",IFERROR((BI45-BI$35)/(BI$34-BI$35),"NA"),IF(BI$2="Sí",IFERROR(1-((BI45-BI$35)/(BI$34-BI$35)),"NA"),""))</f>
        <v>0.15245916611924468</v>
      </c>
      <c r="BJ12" s="138">
        <f t="shared" si="139"/>
        <v>0.70701168614357246</v>
      </c>
      <c r="BK12" s="138">
        <f t="shared" si="11"/>
        <v>0.42973542613140858</v>
      </c>
      <c r="BL12" s="138">
        <f t="shared" si="12"/>
        <v>0.47300342673729051</v>
      </c>
      <c r="BM12" s="138">
        <f t="shared" ref="BM12:BN12" si="140">IF(BM$2="No",IFERROR((BM45-BM$35)/(BM$34-BM$35),"NA"),IF(BM$2="Sí",IFERROR(1-((BM45-BM$35)/(BM$34-BM$35)),"NA"),""))</f>
        <v>7.9181767970684866E-2</v>
      </c>
      <c r="BN12" s="138">
        <f t="shared" si="140"/>
        <v>5.1274271898529816E-2</v>
      </c>
      <c r="BO12" s="138">
        <f t="shared" ref="BO12" si="141">IF(BO$2="No",IFERROR((BO45-BO$35)/(BO$34-BO$35),"NA"),IF(BO$2="Sí",IFERROR(1-((BO45-BO$35)/(BO$34-BO$35)),"NA"),""))</f>
        <v>0.19049768520304847</v>
      </c>
      <c r="BP12" s="138">
        <f t="shared" si="45"/>
        <v>0.10698457502408772</v>
      </c>
      <c r="BQ12" s="138">
        <f t="shared" ref="BQ12:BT12" si="142">IF(BQ$2="No",IFERROR((BQ45-BQ$35)/(BQ$34-BQ$35),"NA"),IF(BQ$2="Sí",IFERROR(1-((BQ45-BQ$35)/(BQ$34-BQ$35)),"NA"),""))</f>
        <v>0.10295047629697225</v>
      </c>
      <c r="BR12" s="138">
        <f t="shared" si="142"/>
        <v>0.13306939467609225</v>
      </c>
      <c r="BS12" s="138">
        <f t="shared" si="142"/>
        <v>0</v>
      </c>
      <c r="BT12" s="138">
        <f t="shared" si="142"/>
        <v>0.11465546806054232</v>
      </c>
      <c r="BU12" s="138">
        <f t="shared" si="13"/>
        <v>8.7668834758401704E-2</v>
      </c>
      <c r="BV12" s="138">
        <f t="shared" si="14"/>
        <v>9.7326704891244703E-2</v>
      </c>
      <c r="BW12" s="138">
        <f t="shared" ref="BW12:BX12" si="143">IF(BW$2="No",IFERROR((BW45-BW$35)/(BW$34-BW$35),"NA"),IF(BW$2="Sí",IFERROR(1-((BW45-BW$35)/(BW$34-BW$35)),"NA"),""))</f>
        <v>0.42361716022054763</v>
      </c>
      <c r="BX12" s="138">
        <f t="shared" si="143"/>
        <v>0.17264867611012949</v>
      </c>
      <c r="BY12" s="138">
        <f t="shared" si="15"/>
        <v>0.29813291816533855</v>
      </c>
      <c r="BZ12" s="138">
        <f t="shared" ref="BZ12:CA12" si="144">IF(BZ$2="No",IFERROR((BZ45-BZ$35)/(BZ$34-BZ$35),"NA"),IF(BZ$2="Sí",IFERROR(1-((BZ45-BZ$35)/(BZ$34-BZ$35)),"NA"),""))</f>
        <v>0.62120037781251336</v>
      </c>
      <c r="CA12" s="138">
        <f t="shared" si="144"/>
        <v>0.53679400395355903</v>
      </c>
      <c r="CB12" s="138">
        <f t="shared" si="16"/>
        <v>0.57899719088303625</v>
      </c>
      <c r="CC12" s="138">
        <f t="shared" ref="CC12:CD12" si="145">IF(CC$2="No",IFERROR((CC45-CC$35)/(CC$34-CC$35),"NA"),IF(CC$2="Sí",IFERROR(1-((CC45-CC$35)/(CC$34-CC$35)),"NA"),""))</f>
        <v>0.3383212364617536</v>
      </c>
      <c r="CD12" s="138">
        <f t="shared" si="145"/>
        <v>0.16813740971281288</v>
      </c>
      <c r="CE12" s="138">
        <f t="shared" si="17"/>
        <v>0.25322932308728324</v>
      </c>
      <c r="CF12" s="138">
        <f t="shared" si="18"/>
        <v>0.3767864773785527</v>
      </c>
      <c r="CG12" s="138">
        <f t="shared" si="19"/>
        <v>0.43189042831829522</v>
      </c>
      <c r="CH12" s="139">
        <f t="shared" si="50"/>
        <v>10</v>
      </c>
      <c r="CI12" s="139">
        <f t="shared" si="20"/>
        <v>83</v>
      </c>
    </row>
    <row r="13" spans="1:87" x14ac:dyDescent="0.45">
      <c r="A13" s="137" t="s">
        <v>181</v>
      </c>
      <c r="B13" s="138">
        <f t="shared" si="21"/>
        <v>0.97962641098517622</v>
      </c>
      <c r="C13" s="138">
        <f t="shared" si="21"/>
        <v>4.3465807592182291E-2</v>
      </c>
      <c r="D13" s="138">
        <f t="shared" ref="D13" si="146">IF(D$2="No",IFERROR((D46-D$35)/(D$34-D$35),"NA"),IF(D$2="Sí",IFERROR(1-((D46-D$35)/(D$34-D$35)),"NA"),""))</f>
        <v>0.16244542376891954</v>
      </c>
      <c r="E13" s="138">
        <f t="shared" si="23"/>
        <v>0.395179214115426</v>
      </c>
      <c r="F13" s="138">
        <f t="shared" ref="F13:H13" si="147">IF(F$2="No",IFERROR((F46-F$35)/(F$34-F$35),"NA"),IF(F$2="Sí",IFERROR(1-((F46-F$35)/(F$34-F$35)),"NA"),""))</f>
        <v>0.65073783523099216</v>
      </c>
      <c r="G13" s="138">
        <f t="shared" si="147"/>
        <v>0</v>
      </c>
      <c r="H13" s="138">
        <f t="shared" si="147"/>
        <v>0.56103762213418973</v>
      </c>
      <c r="I13" s="138">
        <f t="shared" si="1"/>
        <v>0.40392515245506067</v>
      </c>
      <c r="J13" s="138">
        <f t="shared" si="2"/>
        <v>0.39955218328524333</v>
      </c>
      <c r="K13" s="138">
        <f t="shared" ref="K13:M13" si="148">IF(K$2="No",IFERROR((K46-K$35)/(K$34-K$35),"NA"),IF(K$2="Sí",IFERROR(1-((K46-K$35)/(K$34-K$35)),"NA"),""))</f>
        <v>0.91288110228212704</v>
      </c>
      <c r="L13" s="138">
        <f t="shared" si="148"/>
        <v>0.56535183645258857</v>
      </c>
      <c r="M13" s="138">
        <f t="shared" si="148"/>
        <v>0.97462657917822426</v>
      </c>
      <c r="N13" s="138">
        <f t="shared" ref="N13" si="149">IF(N$2="No",IFERROR((N46-N$35)/(N$34-N$35),"NA"),IF(N$2="Sí",IFERROR(1-((N46-N$35)/(N$34-N$35)),"NA"),""))</f>
        <v>0.64129085643359551</v>
      </c>
      <c r="O13" s="138">
        <f t="shared" si="4"/>
        <v>0.77353759358663376</v>
      </c>
      <c r="P13" s="138">
        <f t="shared" ref="P13:Q13" si="150">IF(P$2="No",IFERROR((P46-P$35)/(P$34-P$35),"NA"),IF(P$2="Sí",IFERROR(1-((P46-P$35)/(P$34-P$35)),"NA"),""))</f>
        <v>0.53307170488310829</v>
      </c>
      <c r="Q13" s="138">
        <f t="shared" si="150"/>
        <v>0.55445544554455439</v>
      </c>
      <c r="R13" s="138">
        <f t="shared" si="5"/>
        <v>0.54376357521383134</v>
      </c>
      <c r="S13" s="138">
        <f t="shared" si="6"/>
        <v>0.65865058440023261</v>
      </c>
      <c r="T13" s="138">
        <f t="shared" ref="T13:X13" si="151">IF(T$2="No",IFERROR((T46-T$35)/(T$34-T$35),"NA"),IF(T$2="Sí",IFERROR(1-((T46-T$35)/(T$34-T$35)),"NA"),""))</f>
        <v>0.35907335907335924</v>
      </c>
      <c r="U13" s="138">
        <f t="shared" si="151"/>
        <v>0.32275132275132273</v>
      </c>
      <c r="V13" s="138">
        <f t="shared" si="151"/>
        <v>0.14013028329041033</v>
      </c>
      <c r="W13" s="138">
        <f t="shared" si="151"/>
        <v>0.32234432234432236</v>
      </c>
      <c r="X13" s="138">
        <f t="shared" si="151"/>
        <v>0.5</v>
      </c>
      <c r="Y13" s="138">
        <f t="shared" si="7"/>
        <v>0.32885985749188296</v>
      </c>
      <c r="Z13" s="138">
        <f t="shared" ref="Z13:AA13" si="152">IF(Z$2="No",IFERROR((Z46-Z$35)/(Z$34-Z$35),"NA"),IF(Z$2="Sí",IFERROR(1-((Z46-Z$35)/(Z$34-Z$35)),"NA"),""))</f>
        <v>0.1377072310405642</v>
      </c>
      <c r="AA13" s="186">
        <f t="shared" si="152"/>
        <v>0.66273015873015884</v>
      </c>
      <c r="AB13" s="138">
        <f t="shared" si="30"/>
        <v>0.40021869488536155</v>
      </c>
      <c r="AC13" s="138">
        <f t="shared" si="31"/>
        <v>0.36453927618862225</v>
      </c>
      <c r="AD13" s="138">
        <f t="shared" ref="AD13:AG13" si="153">IF(AD$2="No",IFERROR((AD46-AD$35)/(AD$34-AD$35),"NA"),IF(AD$2="Sí",IFERROR(1-((AD46-AD$35)/(AD$34-AD$35)),"NA"),""))</f>
        <v>0.84230055658627068</v>
      </c>
      <c r="AE13" s="138">
        <f t="shared" si="153"/>
        <v>0.71742543171114603</v>
      </c>
      <c r="AF13" s="138">
        <f t="shared" si="153"/>
        <v>0.57034968585390611</v>
      </c>
      <c r="AG13" s="138">
        <f t="shared" si="153"/>
        <v>0.65962558814696193</v>
      </c>
      <c r="AH13" s="138">
        <f t="shared" si="33"/>
        <v>0.69742531557457121</v>
      </c>
      <c r="AI13" s="138">
        <f t="shared" ref="AI13:AP13" si="154">IF(AI$2="No",IFERROR((AI46-AI$35)/(AI$34-AI$35),"NA"),IF(AI$2="Sí",IFERROR(1-((AI46-AI$35)/(AI$34-AI$35)),"NA"),""))</f>
        <v>0.76812413558031767</v>
      </c>
      <c r="AJ13" s="138">
        <f t="shared" si="154"/>
        <v>0.64518425994903694</v>
      </c>
      <c r="AK13" s="138">
        <f t="shared" si="154"/>
        <v>0.7490529507884871</v>
      </c>
      <c r="AL13" s="138">
        <f t="shared" si="154"/>
        <v>0.62924944494026003</v>
      </c>
      <c r="AM13" s="138">
        <f t="shared" si="154"/>
        <v>0.8820498490151073</v>
      </c>
      <c r="AN13" s="138">
        <f t="shared" si="154"/>
        <v>1</v>
      </c>
      <c r="AO13" s="138">
        <f t="shared" si="154"/>
        <v>0.95034575974154589</v>
      </c>
      <c r="AP13" s="138">
        <f t="shared" si="154"/>
        <v>0.67405063291139244</v>
      </c>
      <c r="AQ13" s="138">
        <f t="shared" si="9"/>
        <v>0.78725712911576839</v>
      </c>
      <c r="AR13" s="138">
        <f t="shared" si="35"/>
        <v>0.74234122234516975</v>
      </c>
      <c r="AS13" s="138">
        <f t="shared" ref="AS13:AU13" si="155">IF(AS$2="No",IFERROR((AS46-AS$35)/(AS$34-AS$35),"NA"),IF(AS$2="Sí",IFERROR(1-((AS46-AS$35)/(AS$34-AS$35)),"NA"),""))</f>
        <v>0.78571413186698014</v>
      </c>
      <c r="AT13" s="138">
        <f t="shared" si="155"/>
        <v>0.17041914022934535</v>
      </c>
      <c r="AU13" s="138">
        <f t="shared" si="155"/>
        <v>1</v>
      </c>
      <c r="AV13" s="138">
        <f t="shared" si="10"/>
        <v>0.65204442403210849</v>
      </c>
      <c r="AW13" s="138">
        <f t="shared" ref="AW13:BA13" si="156">IF(AW$2="No",IFERROR((AW46-AW$35)/(AW$34-AW$35),"NA"),IF(AW$2="Sí",IFERROR(1-((AW46-AW$35)/(AW$34-AW$35)),"NA"),""))</f>
        <v>0.91414141414141403</v>
      </c>
      <c r="AX13" s="138">
        <f t="shared" si="156"/>
        <v>0.97672718774564182</v>
      </c>
      <c r="AY13" s="138">
        <f t="shared" si="156"/>
        <v>0.68143273792579684</v>
      </c>
      <c r="AZ13" s="138">
        <f t="shared" si="156"/>
        <v>0.98882919077435361</v>
      </c>
      <c r="BA13" s="138">
        <f t="shared" si="156"/>
        <v>0.98753879274985756</v>
      </c>
      <c r="BB13" s="138">
        <f t="shared" si="38"/>
        <v>0.90973386466741279</v>
      </c>
      <c r="BC13" s="138">
        <f t="shared" si="39"/>
        <v>0.78088914434976064</v>
      </c>
      <c r="BD13" s="138">
        <f t="shared" ref="BD13:BG13" si="157">IFERROR((BD46-MIN(BD$39:BD$61))/(MAX(BD$39:BD$61)-MIN(BD$39:BD$61)),"NA")</f>
        <v>0.99200670294166315</v>
      </c>
      <c r="BE13" s="138">
        <f t="shared" si="157"/>
        <v>0.97944926131075905</v>
      </c>
      <c r="BF13" s="138">
        <f t="shared" si="157"/>
        <v>0.56614159611467629</v>
      </c>
      <c r="BG13" s="138">
        <f t="shared" si="157"/>
        <v>1</v>
      </c>
      <c r="BH13" s="138">
        <f t="shared" si="41"/>
        <v>0.8843993900917746</v>
      </c>
      <c r="BI13" s="138">
        <f t="shared" ref="BI13:BJ13" si="158">IF(BI$2="No",IFERROR((BI46-BI$35)/(BI$34-BI$35),"NA"),IF(BI$2="Sí",IFERROR(1-((BI46-BI$35)/(BI$34-BI$35)),"NA"),""))</f>
        <v>0.90654180626618097</v>
      </c>
      <c r="BJ13" s="138">
        <f t="shared" si="158"/>
        <v>0.88409253517767705</v>
      </c>
      <c r="BK13" s="138">
        <f t="shared" si="11"/>
        <v>0.89531717072192896</v>
      </c>
      <c r="BL13" s="138">
        <f t="shared" si="12"/>
        <v>0.88985828040685178</v>
      </c>
      <c r="BM13" s="138">
        <f t="shared" ref="BM13:BN13" si="159">IF(BM$2="No",IFERROR((BM46-BM$35)/(BM$34-BM$35),"NA"),IF(BM$2="Sí",IFERROR(1-((BM46-BM$35)/(BM$34-BM$35)),"NA"),""))</f>
        <v>0.44964526626945467</v>
      </c>
      <c r="BN13" s="138">
        <f t="shared" si="159"/>
        <v>0.43287065987458229</v>
      </c>
      <c r="BO13" s="138">
        <f t="shared" ref="BO13" si="160">IF(BO$2="No",IFERROR((BO46-BO$35)/(BO$34-BO$35),"NA"),IF(BO$2="Sí",IFERROR(1-((BO46-BO$35)/(BO$34-BO$35)),"NA"),""))</f>
        <v>6.4466220156513709E-2</v>
      </c>
      <c r="BP13" s="138">
        <f t="shared" si="45"/>
        <v>0.31566071543351687</v>
      </c>
      <c r="BQ13" s="138">
        <f t="shared" ref="BQ13:BT13" si="161">IF(BQ$2="No",IFERROR((BQ46-BQ$35)/(BQ$34-BQ$35),"NA"),IF(BQ$2="Sí",IFERROR(1-((BQ46-BQ$35)/(BQ$34-BQ$35)),"NA"),""))</f>
        <v>0.53582732800314037</v>
      </c>
      <c r="BR13" s="138">
        <f t="shared" si="161"/>
        <v>0.45411418138030396</v>
      </c>
      <c r="BS13" s="138">
        <f t="shared" si="161"/>
        <v>0.54911465720844066</v>
      </c>
      <c r="BT13" s="138">
        <f t="shared" si="161"/>
        <v>0.84291244911439356</v>
      </c>
      <c r="BU13" s="138">
        <f t="shared" si="13"/>
        <v>0.59549215392656962</v>
      </c>
      <c r="BV13" s="138">
        <f t="shared" si="14"/>
        <v>0.45557643468004327</v>
      </c>
      <c r="BW13" s="138">
        <f t="shared" ref="BW13:BX13" si="162">IF(BW$2="No",IFERROR((BW46-BW$35)/(BW$34-BW$35),"NA"),IF(BW$2="Sí",IFERROR(1-((BW46-BW$35)/(BW$34-BW$35)),"NA"),""))</f>
        <v>0.56931471020716962</v>
      </c>
      <c r="BX13" s="138">
        <f t="shared" si="162"/>
        <v>0.1713227925782547</v>
      </c>
      <c r="BY13" s="138">
        <f t="shared" si="15"/>
        <v>0.37031875139271214</v>
      </c>
      <c r="BZ13" s="138">
        <f t="shared" ref="BZ13:CA13" si="163">IF(BZ$2="No",IFERROR((BZ46-BZ$35)/(BZ$34-BZ$35),"NA"),IF(BZ$2="Sí",IFERROR(1-((BZ46-BZ$35)/(BZ$34-BZ$35)),"NA"),""))</f>
        <v>0.25585071443376567</v>
      </c>
      <c r="CA13" s="138">
        <f t="shared" si="163"/>
        <v>0.96786825563218482</v>
      </c>
      <c r="CB13" s="138">
        <f t="shared" si="16"/>
        <v>0.61185948503297527</v>
      </c>
      <c r="CC13" s="138">
        <f t="shared" ref="CC13:CD13" si="164">IF(CC$2="No",IFERROR((CC46-CC$35)/(CC$34-CC$35),"NA"),IF(CC$2="Sí",IFERROR(1-((CC46-CC$35)/(CC$34-CC$35)),"NA"),""))</f>
        <v>0.7863568538760396</v>
      </c>
      <c r="CD13" s="138">
        <f t="shared" si="164"/>
        <v>0.70978106948929798</v>
      </c>
      <c r="CE13" s="138">
        <f t="shared" si="17"/>
        <v>0.74806896168266879</v>
      </c>
      <c r="CF13" s="138">
        <f t="shared" si="18"/>
        <v>0.57674906603611875</v>
      </c>
      <c r="CG13" s="138">
        <f t="shared" si="19"/>
        <v>0.60851952396150533</v>
      </c>
      <c r="CH13" s="139">
        <f t="shared" si="50"/>
        <v>1</v>
      </c>
      <c r="CI13" s="139">
        <f t="shared" si="20"/>
        <v>83</v>
      </c>
    </row>
    <row r="14" spans="1:87" x14ac:dyDescent="0.45">
      <c r="A14" s="137" t="s">
        <v>182</v>
      </c>
      <c r="B14" s="138">
        <f t="shared" si="21"/>
        <v>0</v>
      </c>
      <c r="C14" s="138">
        <f t="shared" si="21"/>
        <v>0</v>
      </c>
      <c r="D14" s="138">
        <f t="shared" ref="D14" si="165">IF(D$2="No",IFERROR((D47-D$35)/(D$34-D$35),"NA"),IF(D$2="Sí",IFERROR(1-((D47-D$35)/(D$34-D$35)),"NA"),""))</f>
        <v>0</v>
      </c>
      <c r="E14" s="138">
        <f t="shared" si="23"/>
        <v>0</v>
      </c>
      <c r="F14" s="138">
        <f t="shared" ref="F14:H14" si="166">IF(F$2="No",IFERROR((F47-F$35)/(F$34-F$35),"NA"),IF(F$2="Sí",IFERROR(1-((F47-F$35)/(F$34-F$35)),"NA"),""))</f>
        <v>0.88497039925153365</v>
      </c>
      <c r="G14" s="138">
        <f t="shared" si="166"/>
        <v>0</v>
      </c>
      <c r="H14" s="138">
        <f t="shared" si="166"/>
        <v>0.42482564173044218</v>
      </c>
      <c r="I14" s="138">
        <f t="shared" si="1"/>
        <v>0.43659868032732524</v>
      </c>
      <c r="J14" s="138">
        <f t="shared" si="2"/>
        <v>0.21829934016366262</v>
      </c>
      <c r="K14" s="138">
        <f t="shared" ref="K14:M14" si="167">IF(K$2="No",IFERROR((K47-K$35)/(K$34-K$35),"NA"),IF(K$2="Sí",IFERROR(1-((K47-K$35)/(K$34-K$35)),"NA"),""))</f>
        <v>0.4556745501435831</v>
      </c>
      <c r="L14" s="138">
        <f t="shared" si="167"/>
        <v>0.2762097780700567</v>
      </c>
      <c r="M14" s="138">
        <f t="shared" si="167"/>
        <v>0.20262521530396466</v>
      </c>
      <c r="N14" s="138">
        <f t="shared" ref="N14" si="168">IF(N$2="No",IFERROR((N47-N$35)/(N$34-N$35),"NA"),IF(N$2="Sí",IFERROR(1-((N47-N$35)/(N$34-N$35)),"NA"),""))</f>
        <v>0.2689284236657013</v>
      </c>
      <c r="O14" s="138">
        <f t="shared" si="4"/>
        <v>0.30085949179582644</v>
      </c>
      <c r="P14" s="138">
        <f t="shared" ref="P14:Q14" si="169">IF(P$2="No",IFERROR((P47-P$35)/(P$34-P$35),"NA"),IF(P$2="Sí",IFERROR(1-((P47-P$35)/(P$34-P$35)),"NA"),""))</f>
        <v>0.30571658163742055</v>
      </c>
      <c r="Q14" s="138">
        <f t="shared" si="169"/>
        <v>0.53795379537953791</v>
      </c>
      <c r="R14" s="138">
        <f t="shared" si="5"/>
        <v>0.42183518850847923</v>
      </c>
      <c r="S14" s="138">
        <f t="shared" si="6"/>
        <v>0.36134734015215286</v>
      </c>
      <c r="T14" s="138">
        <f t="shared" ref="T14:X14" si="170">IF(T$2="No",IFERROR((T47-T$35)/(T$34-T$35),"NA"),IF(T$2="Sí",IFERROR(1-((T47-T$35)/(T$34-T$35)),"NA"),""))</f>
        <v>0.67567567567567566</v>
      </c>
      <c r="U14" s="138">
        <f t="shared" si="170"/>
        <v>0.35802469135802462</v>
      </c>
      <c r="V14" s="138">
        <f t="shared" si="170"/>
        <v>0.10074231177094371</v>
      </c>
      <c r="W14" s="138">
        <f t="shared" si="170"/>
        <v>0.32905982905982911</v>
      </c>
      <c r="X14" s="138">
        <f t="shared" si="170"/>
        <v>0.29166666666666663</v>
      </c>
      <c r="Y14" s="138">
        <f t="shared" si="7"/>
        <v>0.35103383490622797</v>
      </c>
      <c r="Z14" s="138">
        <f t="shared" ref="Z14:AA14" si="171">IF(Z$2="No",IFERROR((Z47-Z$35)/(Z$34-Z$35),"NA"),IF(Z$2="Sí",IFERROR(1-((Z47-Z$35)/(Z$34-Z$35)),"NA"),""))</f>
        <v>0.38716049382716033</v>
      </c>
      <c r="AA14" s="186">
        <f t="shared" si="171"/>
        <v>0.86133333333333328</v>
      </c>
      <c r="AB14" s="138">
        <f t="shared" si="30"/>
        <v>0.62424691358024686</v>
      </c>
      <c r="AC14" s="138">
        <f t="shared" si="31"/>
        <v>0.48764037424323742</v>
      </c>
      <c r="AD14" s="138">
        <f t="shared" ref="AD14:AG14" si="172">IF(AD$2="No",IFERROR((AD47-AD$35)/(AD$34-AD$35),"NA"),IF(AD$2="Sí",IFERROR(1-((AD47-AD$35)/(AD$34-AD$35)),"NA"),""))</f>
        <v>0.53102453102453095</v>
      </c>
      <c r="AE14" s="138">
        <f t="shared" si="172"/>
        <v>0.59706959706959706</v>
      </c>
      <c r="AF14" s="138">
        <f t="shared" si="172"/>
        <v>0.46098030504960746</v>
      </c>
      <c r="AG14" s="138">
        <f t="shared" si="172"/>
        <v>0.64494277038075221</v>
      </c>
      <c r="AH14" s="138">
        <f t="shared" si="33"/>
        <v>0.55850430088112191</v>
      </c>
      <c r="AI14" s="138">
        <f t="shared" ref="AI14:AP14" si="173">IF(AI$2="No",IFERROR((AI47-AI$35)/(AI$34-AI$35),"NA"),IF(AI$2="Sí",IFERROR(1-((AI47-AI$35)/(AI$34-AI$35)),"NA"),""))</f>
        <v>0.67840435913409713</v>
      </c>
      <c r="AJ14" s="138">
        <f t="shared" si="173"/>
        <v>0.66019069250538231</v>
      </c>
      <c r="AK14" s="138">
        <f t="shared" si="173"/>
        <v>0.79734339830396783</v>
      </c>
      <c r="AL14" s="138">
        <f t="shared" si="173"/>
        <v>1</v>
      </c>
      <c r="AM14" s="138">
        <f t="shared" si="173"/>
        <v>0.73209336841046779</v>
      </c>
      <c r="AN14" s="138">
        <f t="shared" si="173"/>
        <v>0.33639400340215814</v>
      </c>
      <c r="AO14" s="138">
        <f t="shared" si="173"/>
        <v>0.5499013843738868</v>
      </c>
      <c r="AP14" s="138">
        <f t="shared" si="173"/>
        <v>0.46202531645569628</v>
      </c>
      <c r="AQ14" s="138">
        <f t="shared" si="9"/>
        <v>0.65204406532320702</v>
      </c>
      <c r="AR14" s="138">
        <f t="shared" si="35"/>
        <v>0.60527418310216441</v>
      </c>
      <c r="AS14" s="138">
        <f t="shared" ref="AS14:AU14" si="174">IF(AS$2="No",IFERROR((AS47-AS$35)/(AS$34-AS$35),"NA"),IF(AS$2="Sí",IFERROR(1-((AS47-AS$35)/(AS$34-AS$35)),"NA"),""))</f>
        <v>0.88500960364562387</v>
      </c>
      <c r="AT14" s="138">
        <f t="shared" si="174"/>
        <v>0.52342657279020055</v>
      </c>
      <c r="AU14" s="138">
        <f t="shared" si="174"/>
        <v>0.21</v>
      </c>
      <c r="AV14" s="138">
        <f t="shared" si="10"/>
        <v>0.53947872547860809</v>
      </c>
      <c r="AW14" s="138">
        <f t="shared" ref="AW14:BA14" si="175">IF(AW$2="No",IFERROR((AW47-AW$35)/(AW$34-AW$35),"NA"),IF(AW$2="Sí",IFERROR(1-((AW47-AW$35)/(AW$34-AW$35)),"NA"),""))</f>
        <v>0.9242424242424242</v>
      </c>
      <c r="AX14" s="138">
        <f t="shared" si="175"/>
        <v>0.99115829289783397</v>
      </c>
      <c r="AY14" s="138">
        <f t="shared" si="175"/>
        <v>0.59390925589235266</v>
      </c>
      <c r="AZ14" s="138">
        <f t="shared" si="175"/>
        <v>0.96958806894761362</v>
      </c>
      <c r="BA14" s="138">
        <f t="shared" si="175"/>
        <v>0.73631960219070036</v>
      </c>
      <c r="BB14" s="138">
        <f t="shared" si="38"/>
        <v>0.8430435288341851</v>
      </c>
      <c r="BC14" s="138">
        <f t="shared" si="39"/>
        <v>0.69126112715639665</v>
      </c>
      <c r="BD14" s="138">
        <f t="shared" ref="BD14:BG14" si="176">IFERROR((BD47-MIN(BD$39:BD$61))/(MAX(BD$39:BD$61)-MIN(BD$39:BD$61)),"NA")</f>
        <v>1</v>
      </c>
      <c r="BE14" s="138">
        <f t="shared" si="176"/>
        <v>0.99731129157009968</v>
      </c>
      <c r="BF14" s="138">
        <f t="shared" si="176"/>
        <v>0.13619660592512461</v>
      </c>
      <c r="BG14" s="138">
        <f t="shared" si="176"/>
        <v>0.77591036158463356</v>
      </c>
      <c r="BH14" s="138">
        <f t="shared" si="41"/>
        <v>0.72735456476996441</v>
      </c>
      <c r="BI14" s="138">
        <f t="shared" ref="BI14:BJ14" si="177">IF(BI$2="No",IFERROR((BI47-BI$35)/(BI$34-BI$35),"NA"),IF(BI$2="Sí",IFERROR(1-((BI47-BI$35)/(BI$34-BI$35)),"NA"),""))</f>
        <v>0.21082654415115468</v>
      </c>
      <c r="BJ14" s="138">
        <f t="shared" si="177"/>
        <v>0.45909849749582626</v>
      </c>
      <c r="BK14" s="138">
        <f t="shared" si="11"/>
        <v>0.33496252082349048</v>
      </c>
      <c r="BL14" s="138">
        <f t="shared" si="12"/>
        <v>0.53115854279672747</v>
      </c>
      <c r="BM14" s="138">
        <f t="shared" ref="BM14:BN14" si="178">IF(BM$2="No",IFERROR((BM47-BM$35)/(BM$34-BM$35),"NA"),IF(BM$2="Sí",IFERROR(1-((BM47-BM$35)/(BM$34-BM$35)),"NA"),""))</f>
        <v>0.15674063440141525</v>
      </c>
      <c r="BN14" s="138">
        <f t="shared" si="178"/>
        <v>0.20788148639701917</v>
      </c>
      <c r="BO14" s="138">
        <f t="shared" ref="BO14" si="179">IF(BO$2="No",IFERROR((BO47-BO$35)/(BO$34-BO$35),"NA"),IF(BO$2="Sí",IFERROR(1-((BO47-BO$35)/(BO$34-BO$35)),"NA"),""))</f>
        <v>0.76554829088183274</v>
      </c>
      <c r="BP14" s="138">
        <f t="shared" si="45"/>
        <v>0.37672347056008904</v>
      </c>
      <c r="BQ14" s="138">
        <f t="shared" ref="BQ14:BT14" si="180">IF(BQ$2="No",IFERROR((BQ47-BQ$35)/(BQ$34-BQ$35),"NA"),IF(BQ$2="Sí",IFERROR(1-((BQ47-BQ$35)/(BQ$34-BQ$35)),"NA"),""))</f>
        <v>6.680823931712232E-2</v>
      </c>
      <c r="BR14" s="138">
        <f t="shared" si="180"/>
        <v>0.99418095954163899</v>
      </c>
      <c r="BS14" s="138">
        <f t="shared" si="180"/>
        <v>0.19224953878154172</v>
      </c>
      <c r="BT14" s="138">
        <f t="shared" si="180"/>
        <v>0.36465511889233831</v>
      </c>
      <c r="BU14" s="138">
        <f t="shared" si="13"/>
        <v>0.40447346413316032</v>
      </c>
      <c r="BV14" s="138">
        <f t="shared" si="14"/>
        <v>0.39059846734662468</v>
      </c>
      <c r="BW14" s="138">
        <f t="shared" ref="BW14:BX14" si="181">IF(BW$2="No",IFERROR((BW47-BW$35)/(BW$34-BW$35),"NA"),IF(BW$2="Sí",IFERROR(1-((BW47-BW$35)/(BW$34-BW$35)),"NA"),""))</f>
        <v>0.26127081669817065</v>
      </c>
      <c r="BX14" s="138">
        <f t="shared" si="181"/>
        <v>0.37153120589134836</v>
      </c>
      <c r="BY14" s="138">
        <f t="shared" si="15"/>
        <v>0.3164010112947595</v>
      </c>
      <c r="BZ14" s="138">
        <f t="shared" ref="BZ14:CA14" si="182">IF(BZ$2="No",IFERROR((BZ47-BZ$35)/(BZ$34-BZ$35),"NA"),IF(BZ$2="Sí",IFERROR(1-((BZ47-BZ$35)/(BZ$34-BZ$35)),"NA"),""))</f>
        <v>0.54662019554480956</v>
      </c>
      <c r="CA14" s="138">
        <f t="shared" si="182"/>
        <v>1</v>
      </c>
      <c r="CB14" s="138">
        <f t="shared" si="16"/>
        <v>0.77331009777240478</v>
      </c>
      <c r="CC14" s="138">
        <f t="shared" ref="CC14:CD14" si="183">IF(CC$2="No",IFERROR((CC47-CC$35)/(CC$34-CC$35),"NA"),IF(CC$2="Sí",IFERROR(1-((CC47-CC$35)/(CC$34-CC$35)),"NA"),""))</f>
        <v>0</v>
      </c>
      <c r="CD14" s="138">
        <f t="shared" si="183"/>
        <v>0.12667508837702096</v>
      </c>
      <c r="CE14" s="138">
        <f t="shared" si="17"/>
        <v>6.3337544188510481E-2</v>
      </c>
      <c r="CF14" s="138">
        <f t="shared" si="18"/>
        <v>0.38434955108522489</v>
      </c>
      <c r="CG14" s="138">
        <f t="shared" si="19"/>
        <v>0.45874111575577392</v>
      </c>
      <c r="CH14" s="139">
        <f t="shared" si="50"/>
        <v>8</v>
      </c>
      <c r="CI14" s="139">
        <f t="shared" si="20"/>
        <v>83</v>
      </c>
    </row>
    <row r="15" spans="1:87" x14ac:dyDescent="0.45">
      <c r="A15" s="137" t="s">
        <v>183</v>
      </c>
      <c r="B15" s="138">
        <f t="shared" si="21"/>
        <v>0</v>
      </c>
      <c r="C15" s="138">
        <f t="shared" si="21"/>
        <v>0</v>
      </c>
      <c r="D15" s="138">
        <f t="shared" ref="D15" si="184">IF(D$2="No",IFERROR((D48-D$35)/(D$34-D$35),"NA"),IF(D$2="Sí",IFERROR(1-((D48-D$35)/(D$34-D$35)),"NA"),""))</f>
        <v>0.62807450008482912</v>
      </c>
      <c r="E15" s="138">
        <f t="shared" si="23"/>
        <v>0.20935816669494303</v>
      </c>
      <c r="F15" s="138">
        <f t="shared" ref="F15:H15" si="185">IF(F$2="No",IFERROR((F48-F$35)/(F$34-F$35),"NA"),IF(F$2="Sí",IFERROR(1-((F48-F$35)/(F$34-F$35)),"NA"),""))</f>
        <v>0.37813324531998826</v>
      </c>
      <c r="G15" s="138">
        <f t="shared" si="185"/>
        <v>0.3614993498592286</v>
      </c>
      <c r="H15" s="138">
        <f t="shared" si="185"/>
        <v>0.6548587639462049</v>
      </c>
      <c r="I15" s="138">
        <f t="shared" si="1"/>
        <v>0.46483045304180726</v>
      </c>
      <c r="J15" s="138">
        <f t="shared" si="2"/>
        <v>0.33709430986837513</v>
      </c>
      <c r="K15" s="138">
        <f t="shared" ref="K15:M15" si="186">IF(K$2="No",IFERROR((K48-K$35)/(K$34-K$35),"NA"),IF(K$2="Sí",IFERROR(1-((K48-K$35)/(K$34-K$35)),"NA"),""))</f>
        <v>0.13563388590072947</v>
      </c>
      <c r="L15" s="138">
        <f t="shared" si="186"/>
        <v>0.2579321511683782</v>
      </c>
      <c r="M15" s="138">
        <f t="shared" si="186"/>
        <v>0.28876070070007598</v>
      </c>
      <c r="N15" s="138">
        <f t="shared" ref="N15" si="187">IF(N$2="No",IFERROR((N48-N$35)/(N$34-N$35),"NA"),IF(N$2="Sí",IFERROR(1-((N48-N$35)/(N$34-N$35)),"NA"),""))</f>
        <v>0.31237070748862233</v>
      </c>
      <c r="O15" s="138">
        <f t="shared" si="4"/>
        <v>0.24867436131445148</v>
      </c>
      <c r="P15" s="138">
        <f t="shared" ref="P15:Q15" si="188">IF(P$2="No",IFERROR((P48-P$35)/(P$34-P$35),"NA"),IF(P$2="Sí",IFERROR(1-((P48-P$35)/(P$34-P$35)),"NA"),""))</f>
        <v>0.47249163723346604</v>
      </c>
      <c r="Q15" s="138">
        <f t="shared" si="188"/>
        <v>0.70572057205720551</v>
      </c>
      <c r="R15" s="138">
        <f t="shared" si="5"/>
        <v>0.58910610464533575</v>
      </c>
      <c r="S15" s="138">
        <f t="shared" si="6"/>
        <v>0.41889023297989358</v>
      </c>
      <c r="T15" s="138">
        <f t="shared" ref="T15:X15" si="189">IF(T$2="No",IFERROR((T48-T$35)/(T$34-T$35),"NA"),IF(T$2="Sí",IFERROR(1-((T48-T$35)/(T$34-T$35)),"NA"),""))</f>
        <v>0.51051051051051055</v>
      </c>
      <c r="U15" s="138">
        <f t="shared" si="189"/>
        <v>0.67901234567901236</v>
      </c>
      <c r="V15" s="138">
        <f t="shared" si="189"/>
        <v>0.53905973842347099</v>
      </c>
      <c r="W15" s="138">
        <f t="shared" si="189"/>
        <v>0.5797720797720799</v>
      </c>
      <c r="X15" s="138">
        <f t="shared" si="189"/>
        <v>0.41666666666666663</v>
      </c>
      <c r="Y15" s="138">
        <f t="shared" si="7"/>
        <v>0.54500426821034809</v>
      </c>
      <c r="Z15" s="138">
        <f t="shared" ref="Z15:AA15" si="190">IF(Z$2="No",IFERROR((Z48-Z$35)/(Z$34-Z$35),"NA"),IF(Z$2="Sí",IFERROR(1-((Z48-Z$35)/(Z$34-Z$35)),"NA"),""))</f>
        <v>0.86474622770919041</v>
      </c>
      <c r="AA15" s="186">
        <f t="shared" si="190"/>
        <v>0.47851851851851845</v>
      </c>
      <c r="AB15" s="138">
        <f t="shared" si="30"/>
        <v>0.67163237311385449</v>
      </c>
      <c r="AC15" s="138">
        <f t="shared" si="31"/>
        <v>0.60831832066210123</v>
      </c>
      <c r="AD15" s="138">
        <f t="shared" ref="AD15:AG15" si="191">IF(AD$2="No",IFERROR((AD48-AD$35)/(AD$34-AD$35),"NA"),IF(AD$2="Sí",IFERROR(1-((AD48-AD$35)/(AD$34-AD$35)),"NA"),""))</f>
        <v>0.76911976911976898</v>
      </c>
      <c r="AE15" s="138">
        <f t="shared" si="191"/>
        <v>0.76597476597476599</v>
      </c>
      <c r="AF15" s="138">
        <f t="shared" si="191"/>
        <v>0.83834345229280793</v>
      </c>
      <c r="AG15" s="138">
        <f t="shared" si="191"/>
        <v>0.91045705831970736</v>
      </c>
      <c r="AH15" s="138">
        <f t="shared" si="33"/>
        <v>0.82097376142676248</v>
      </c>
      <c r="AI15" s="138">
        <f t="shared" ref="AI15:AP15" si="192">IF(AI$2="No",IFERROR((AI48-AI$35)/(AI$34-AI$35),"NA"),IF(AI$2="Sí",IFERROR(1-((AI48-AI$35)/(AI$34-AI$35)),"NA"),""))</f>
        <v>0.89641598731205019</v>
      </c>
      <c r="AJ15" s="138">
        <f t="shared" si="192"/>
        <v>0.42310950559530225</v>
      </c>
      <c r="AK15" s="138">
        <f t="shared" si="192"/>
        <v>0.23856955642080463</v>
      </c>
      <c r="AL15" s="138">
        <f t="shared" si="192"/>
        <v>0.14059446491349931</v>
      </c>
      <c r="AM15" s="138">
        <f t="shared" si="192"/>
        <v>0.11484274472522446</v>
      </c>
      <c r="AN15" s="138">
        <f t="shared" si="192"/>
        <v>0.74302163605838423</v>
      </c>
      <c r="AO15" s="138">
        <f t="shared" si="192"/>
        <v>0.24657141199300581</v>
      </c>
      <c r="AP15" s="138">
        <f t="shared" si="192"/>
        <v>0.74367088607594944</v>
      </c>
      <c r="AQ15" s="138">
        <f t="shared" si="9"/>
        <v>0.44334952413677753</v>
      </c>
      <c r="AR15" s="138">
        <f t="shared" si="35"/>
        <v>0.63216164278177001</v>
      </c>
      <c r="AS15" s="138">
        <f t="shared" ref="AS15:AU15" si="193">IF(AS$2="No",IFERROR((AS48-AS$35)/(AS$34-AS$35),"NA"),IF(AS$2="Sí",IFERROR(1-((AS48-AS$35)/(AS$34-AS$35)),"NA"),""))</f>
        <v>0.65124487594017844</v>
      </c>
      <c r="AT15" s="138">
        <f t="shared" si="193"/>
        <v>0.48054800077146342</v>
      </c>
      <c r="AU15" s="138">
        <f t="shared" si="193"/>
        <v>0.26</v>
      </c>
      <c r="AV15" s="138">
        <f t="shared" si="10"/>
        <v>0.46393095890388064</v>
      </c>
      <c r="AW15" s="138">
        <f t="shared" ref="AW15:BA15" si="194">IF(AW$2="No",IFERROR((AW48-AW$35)/(AW$34-AW$35),"NA"),IF(AW$2="Sí",IFERROR(1-((AW48-AW$35)/(AW$34-AW$35)),"NA"),""))</f>
        <v>0.13131313131313135</v>
      </c>
      <c r="AX15" s="138">
        <f t="shared" si="194"/>
        <v>0.98036664003052032</v>
      </c>
      <c r="AY15" s="138">
        <f t="shared" si="194"/>
        <v>0.1201935664756234</v>
      </c>
      <c r="AZ15" s="138">
        <f t="shared" si="194"/>
        <v>0.85387882126828252</v>
      </c>
      <c r="BA15" s="138">
        <f t="shared" si="194"/>
        <v>0.16218896953702069</v>
      </c>
      <c r="BB15" s="138">
        <f t="shared" si="38"/>
        <v>0.44958822572491569</v>
      </c>
      <c r="BC15" s="138">
        <f t="shared" si="39"/>
        <v>0.45675959231439817</v>
      </c>
      <c r="BD15" s="138">
        <f t="shared" ref="BD15:BG15" si="195">IFERROR((BD48-MIN(BD$39:BD$61))/(MAX(BD$39:BD$61)-MIN(BD$39:BD$61)),"NA")</f>
        <v>6.1953869602900585E-2</v>
      </c>
      <c r="BE15" s="138">
        <f t="shared" si="195"/>
        <v>0.35007985555850973</v>
      </c>
      <c r="BF15" s="138">
        <f t="shared" si="195"/>
        <v>6.9875856246662815E-2</v>
      </c>
      <c r="BG15" s="138">
        <f t="shared" si="195"/>
        <v>0.88048552617847131</v>
      </c>
      <c r="BH15" s="138">
        <f t="shared" si="41"/>
        <v>0.34059877689663609</v>
      </c>
      <c r="BI15" s="138">
        <f t="shared" ref="BI15:BJ15" si="196">IF(BI$2="No",IFERROR((BI48-BI$35)/(BI$34-BI$35),"NA"),IF(BI$2="Sí",IFERROR(1-((BI48-BI$35)/(BI$34-BI$35)),"NA"),""))</f>
        <v>0.21245938744671838</v>
      </c>
      <c r="BJ15" s="138">
        <f t="shared" si="196"/>
        <v>0.89983305509181966</v>
      </c>
      <c r="BK15" s="138">
        <f t="shared" si="11"/>
        <v>0.55614622126926905</v>
      </c>
      <c r="BL15" s="138">
        <f t="shared" si="12"/>
        <v>0.44837249908295257</v>
      </c>
      <c r="BM15" s="138">
        <f t="shared" ref="BM15:BN15" si="197">IF(BM$2="No",IFERROR((BM48-BM$35)/(BM$34-BM$35),"NA"),IF(BM$2="Sí",IFERROR(1-((BM48-BM$35)/(BM$34-BM$35)),"NA"),""))</f>
        <v>0.24542608309658534</v>
      </c>
      <c r="BN15" s="138">
        <f t="shared" si="197"/>
        <v>0.24992985361903464</v>
      </c>
      <c r="BO15" s="138">
        <f t="shared" ref="BO15" si="198">IF(BO$2="No",IFERROR((BO48-BO$35)/(BO$34-BO$35),"NA"),IF(BO$2="Sí",IFERROR(1-((BO48-BO$35)/(BO$34-BO$35)),"NA"),""))</f>
        <v>0.27274928355795186</v>
      </c>
      <c r="BP15" s="138">
        <f t="shared" si="45"/>
        <v>0.25603507342452397</v>
      </c>
      <c r="BQ15" s="138">
        <f t="shared" ref="BQ15:BT15" si="199">IF(BQ$2="No",IFERROR((BQ48-BQ$35)/(BQ$34-BQ$35),"NA"),IF(BQ$2="Sí",IFERROR(1-((BQ48-BQ$35)/(BQ$34-BQ$35)),"NA"),""))</f>
        <v>3.4610665094990813E-2</v>
      </c>
      <c r="BR15" s="138">
        <f t="shared" si="199"/>
        <v>0</v>
      </c>
      <c r="BS15" s="138">
        <f t="shared" si="199"/>
        <v>6.6397842236694107E-2</v>
      </c>
      <c r="BT15" s="138">
        <f t="shared" si="199"/>
        <v>4.3882271775953934E-2</v>
      </c>
      <c r="BU15" s="138">
        <f t="shared" si="13"/>
        <v>3.6222694776909717E-2</v>
      </c>
      <c r="BV15" s="138">
        <f t="shared" si="14"/>
        <v>0.14612888410071684</v>
      </c>
      <c r="BW15" s="138">
        <f t="shared" ref="BW15:BX15" si="200">IF(BW$2="No",IFERROR((BW48-BW$35)/(BW$34-BW$35),"NA"),IF(BW$2="Sí",IFERROR(1-((BW48-BW$35)/(BW$34-BW$35)),"NA"),""))</f>
        <v>0.29081577500416711</v>
      </c>
      <c r="BX15" s="138">
        <f t="shared" si="200"/>
        <v>0.68974325354129851</v>
      </c>
      <c r="BY15" s="138">
        <f t="shared" si="15"/>
        <v>0.49027951427273281</v>
      </c>
      <c r="BZ15" s="138">
        <f t="shared" ref="BZ15:CA15" si="201">IF(BZ$2="No",IFERROR((BZ48-BZ$35)/(BZ$34-BZ$35),"NA"),IF(BZ$2="Sí",IFERROR(1-((BZ48-BZ$35)/(BZ$34-BZ$35)),"NA"),""))</f>
        <v>0.56338643777254571</v>
      </c>
      <c r="CA15" s="138">
        <f t="shared" si="201"/>
        <v>0.21122939614665384</v>
      </c>
      <c r="CB15" s="138">
        <f t="shared" si="16"/>
        <v>0.38730791695959976</v>
      </c>
      <c r="CC15" s="138">
        <f t="shared" ref="CC15:CD15" si="202">IF(CC$2="No",IFERROR((CC48-CC$35)/(CC$34-CC$35),"NA"),IF(CC$2="Sí",IFERROR(1-((CC48-CC$35)/(CC$34-CC$35)),"NA"),""))</f>
        <v>0</v>
      </c>
      <c r="CD15" s="138">
        <f t="shared" si="202"/>
        <v>0.10863904481504498</v>
      </c>
      <c r="CE15" s="138">
        <f t="shared" si="17"/>
        <v>5.431952240752249E-2</v>
      </c>
      <c r="CF15" s="138">
        <f t="shared" si="18"/>
        <v>0.31063565121328501</v>
      </c>
      <c r="CG15" s="138">
        <f t="shared" si="19"/>
        <v>0.41979514162543657</v>
      </c>
      <c r="CH15" s="139">
        <f t="shared" si="50"/>
        <v>11</v>
      </c>
      <c r="CI15" s="139">
        <f t="shared" si="20"/>
        <v>83</v>
      </c>
    </row>
    <row r="16" spans="1:87" x14ac:dyDescent="0.45">
      <c r="A16" s="137" t="s">
        <v>184</v>
      </c>
      <c r="B16" s="138">
        <f t="shared" si="21"/>
        <v>0</v>
      </c>
      <c r="C16" s="138">
        <f t="shared" si="21"/>
        <v>0</v>
      </c>
      <c r="D16" s="138">
        <f t="shared" ref="D16" si="203">IF(D$2="No",IFERROR((D49-D$35)/(D$34-D$35),"NA"),IF(D$2="Sí",IFERROR(1-((D49-D$35)/(D$34-D$35)),"NA"),""))</f>
        <v>4.382281666859969E-2</v>
      </c>
      <c r="E16" s="138">
        <f t="shared" si="23"/>
        <v>1.4607605556199896E-2</v>
      </c>
      <c r="F16" s="138">
        <f t="shared" ref="F16:H16" si="204">IF(F$2="No",IFERROR((F49-F$35)/(F$34-F$35),"NA"),IF(F$2="Sí",IFERROR(1-((F49-F$35)/(F$34-F$35)),"NA"),""))</f>
        <v>0.12080793132138218</v>
      </c>
      <c r="G16" s="138">
        <f t="shared" si="204"/>
        <v>0</v>
      </c>
      <c r="H16" s="138">
        <f t="shared" si="204"/>
        <v>0.52887073259979633</v>
      </c>
      <c r="I16" s="138">
        <f t="shared" si="1"/>
        <v>0.21655955464039281</v>
      </c>
      <c r="J16" s="138">
        <f t="shared" si="2"/>
        <v>0.11558358009829635</v>
      </c>
      <c r="K16" s="138">
        <f t="shared" ref="K16:M16" si="205">IF(K$2="No",IFERROR((K49-K$35)/(K$34-K$35),"NA"),IF(K$2="Sí",IFERROR(1-((K49-K$35)/(K$34-K$35)),"NA"),""))</f>
        <v>0.56137948376682956</v>
      </c>
      <c r="L16" s="138">
        <f t="shared" si="205"/>
        <v>0.23930392455498345</v>
      </c>
      <c r="M16" s="138">
        <f t="shared" si="205"/>
        <v>1.4670157287347657E-2</v>
      </c>
      <c r="N16" s="138">
        <f t="shared" ref="N16" si="206">IF(N$2="No",IFERROR((N49-N$35)/(N$34-N$35),"NA"),IF(N$2="Sí",IFERROR(1-((N49-N$35)/(N$34-N$35)),"NA"),""))</f>
        <v>0.20686801820438563</v>
      </c>
      <c r="O16" s="138">
        <f t="shared" si="4"/>
        <v>0.25555539595338661</v>
      </c>
      <c r="P16" s="138">
        <f t="shared" ref="P16:Q16" si="207">IF(P$2="No",IFERROR((P49-P$35)/(P$34-P$35),"NA"),IF(P$2="Sí",IFERROR(1-((P49-P$35)/(P$34-P$35)),"NA"),""))</f>
        <v>0.69103315206219285</v>
      </c>
      <c r="Q16" s="138">
        <f t="shared" si="207"/>
        <v>0.91542904290429039</v>
      </c>
      <c r="R16" s="138">
        <f t="shared" si="5"/>
        <v>0.80323109748324162</v>
      </c>
      <c r="S16" s="138">
        <f t="shared" si="6"/>
        <v>0.52939324671831411</v>
      </c>
      <c r="T16" s="138">
        <f t="shared" ref="T16:X16" si="208">IF(T$2="No",IFERROR((T49-T$35)/(T$34-T$35),"NA"),IF(T$2="Sí",IFERROR(1-((T49-T$35)/(T$34-T$35)),"NA"),""))</f>
        <v>0.57432432432432434</v>
      </c>
      <c r="U16" s="138">
        <f t="shared" si="208"/>
        <v>0.49382716049382708</v>
      </c>
      <c r="V16" s="138">
        <f t="shared" si="208"/>
        <v>0.88812301166489926</v>
      </c>
      <c r="W16" s="138">
        <f t="shared" si="208"/>
        <v>0.65811965811965811</v>
      </c>
      <c r="X16" s="138">
        <f t="shared" si="208"/>
        <v>0.46875</v>
      </c>
      <c r="Y16" s="138">
        <f t="shared" si="7"/>
        <v>0.61662883092054177</v>
      </c>
      <c r="Z16" s="138">
        <f t="shared" ref="Z16:AA16" si="209">IF(Z$2="No",IFERROR((Z49-Z$35)/(Z$34-Z$35),"NA"),IF(Z$2="Sí",IFERROR(1-((Z49-Z$35)/(Z$34-Z$35)),"NA"),""))</f>
        <v>1</v>
      </c>
      <c r="AA16" s="186">
        <f t="shared" si="209"/>
        <v>0.17629629629629617</v>
      </c>
      <c r="AB16" s="138">
        <f t="shared" si="30"/>
        <v>0.58814814814814809</v>
      </c>
      <c r="AC16" s="138">
        <f t="shared" si="31"/>
        <v>0.60238848953434498</v>
      </c>
      <c r="AD16" s="138">
        <f t="shared" ref="AD16:AG16" si="210">IF(AD$2="No",IFERROR((AD49-AD$35)/(AD$34-AD$35),"NA"),IF(AD$2="Sí",IFERROR(1-((AD49-AD$35)/(AD$34-AD$35)),"NA"),""))</f>
        <v>0.76911976911976898</v>
      </c>
      <c r="AE16" s="138">
        <f t="shared" si="210"/>
        <v>0.96947496947496947</v>
      </c>
      <c r="AF16" s="138">
        <f t="shared" si="210"/>
        <v>0.80101436398637627</v>
      </c>
      <c r="AG16" s="138">
        <f t="shared" si="210"/>
        <v>0.93722261153936026</v>
      </c>
      <c r="AH16" s="138">
        <f t="shared" si="33"/>
        <v>0.86920792853011875</v>
      </c>
      <c r="AI16" s="138">
        <f t="shared" ref="AI16:AP16" si="211">IF(AI$2="No",IFERROR((AI49-AI$35)/(AI$34-AI$35),"NA"),IF(AI$2="Sí",IFERROR(1-((AI49-AI$35)/(AI$34-AI$35)),"NA"),""))</f>
        <v>0.70904745001128544</v>
      </c>
      <c r="AJ16" s="138">
        <f t="shared" si="211"/>
        <v>0.22918647869751307</v>
      </c>
      <c r="AK16" s="138">
        <f t="shared" si="211"/>
        <v>0.23206032507471019</v>
      </c>
      <c r="AL16" s="138">
        <f t="shared" si="211"/>
        <v>2.0863012079500573E-2</v>
      </c>
      <c r="AM16" s="138">
        <f t="shared" si="211"/>
        <v>8.8012527112020067E-2</v>
      </c>
      <c r="AN16" s="138">
        <f t="shared" si="211"/>
        <v>0.60723802849711506</v>
      </c>
      <c r="AO16" s="138">
        <f t="shared" si="211"/>
        <v>0.54943482354172968</v>
      </c>
      <c r="AP16" s="138">
        <f t="shared" si="211"/>
        <v>2.2151898734177194E-2</v>
      </c>
      <c r="AQ16" s="138">
        <f t="shared" si="9"/>
        <v>0.30724931796850641</v>
      </c>
      <c r="AR16" s="138">
        <f t="shared" si="35"/>
        <v>0.58822862324931258</v>
      </c>
      <c r="AS16" s="138">
        <f t="shared" ref="AS16:AU16" si="212">IF(AS$2="No",IFERROR((AS49-AS$35)/(AS$34-AS$35),"NA"),IF(AS$2="Sí",IFERROR(1-((AS49-AS$35)/(AS$34-AS$35)),"NA"),""))</f>
        <v>0.79868866327429822</v>
      </c>
      <c r="AT16" s="138">
        <f t="shared" si="212"/>
        <v>0.75207814545273222</v>
      </c>
      <c r="AU16" s="138">
        <f t="shared" si="212"/>
        <v>0.46</v>
      </c>
      <c r="AV16" s="138">
        <f t="shared" si="10"/>
        <v>0.67025560290901021</v>
      </c>
      <c r="AW16" s="138">
        <f t="shared" ref="AW16:BA16" si="213">IF(AW$2="No",IFERROR((AW49-AW$35)/(AW$34-AW$35),"NA"),IF(AW$2="Sí",IFERROR(1-((AW49-AW$35)/(AW$34-AW$35)),"NA"),""))</f>
        <v>0.40909090909090906</v>
      </c>
      <c r="AX16" s="138">
        <f t="shared" si="213"/>
        <v>0.20693785438574436</v>
      </c>
      <c r="AY16" s="138">
        <f t="shared" si="213"/>
        <v>0.55642716684646176</v>
      </c>
      <c r="AZ16" s="138">
        <f t="shared" si="213"/>
        <v>0.78995509670933672</v>
      </c>
      <c r="BA16" s="138">
        <f t="shared" si="213"/>
        <v>0.56523478157498908</v>
      </c>
      <c r="BB16" s="138">
        <f t="shared" si="38"/>
        <v>0.50552916172148821</v>
      </c>
      <c r="BC16" s="138">
        <f t="shared" si="39"/>
        <v>0.58789238231524921</v>
      </c>
      <c r="BD16" s="138">
        <f t="shared" ref="BD16:BG16" si="214">IFERROR((BD49-MIN(BD$39:BD$61))/(MAX(BD$39:BD$61)-MIN(BD$39:BD$61)),"NA")</f>
        <v>0.26034582596338712</v>
      </c>
      <c r="BE16" s="138">
        <f t="shared" si="214"/>
        <v>0.54051422281225014</v>
      </c>
      <c r="BF16" s="138">
        <f t="shared" si="214"/>
        <v>2.6438983652697097E-2</v>
      </c>
      <c r="BG16" s="138">
        <f t="shared" si="214"/>
        <v>0.5700280062905162</v>
      </c>
      <c r="BH16" s="138">
        <f t="shared" si="41"/>
        <v>0.34933175967971264</v>
      </c>
      <c r="BI16" s="138">
        <f t="shared" ref="BI16:BJ16" si="215">IF(BI$2="No",IFERROR((BI49-BI$35)/(BI$34-BI$35),"NA"),IF(BI$2="Sí",IFERROR(1-((BI49-BI$35)/(BI$34-BI$35)),"NA"),""))</f>
        <v>0.33480783973173206</v>
      </c>
      <c r="BJ16" s="138">
        <f t="shared" si="215"/>
        <v>0.15953672787979972</v>
      </c>
      <c r="BK16" s="138">
        <f t="shared" si="11"/>
        <v>0.24717228380576589</v>
      </c>
      <c r="BL16" s="138">
        <f t="shared" si="12"/>
        <v>0.29825202174273924</v>
      </c>
      <c r="BM16" s="138">
        <f t="shared" ref="BM16:BN16" si="216">IF(BM$2="No",IFERROR((BM49-BM$35)/(BM$34-BM$35),"NA"),IF(BM$2="Sí",IFERROR(1-((BM49-BM$35)/(BM$34-BM$35)),"NA"),""))</f>
        <v>0.21534263730383307</v>
      </c>
      <c r="BN16" s="138">
        <f t="shared" si="216"/>
        <v>0.22124229185414679</v>
      </c>
      <c r="BO16" s="138">
        <f t="shared" ref="BO16" si="217">IF(BO$2="No",IFERROR((BO49-BO$35)/(BO$34-BO$35),"NA"),IF(BO$2="Sí",IFERROR(1-((BO49-BO$35)/(BO$34-BO$35)),"NA"),""))</f>
        <v>0.10814541766284645</v>
      </c>
      <c r="BP16" s="138">
        <f t="shared" si="45"/>
        <v>0.18157678227360877</v>
      </c>
      <c r="BQ16" s="138">
        <f t="shared" ref="BQ16:BT16" si="218">IF(BQ$2="No",IFERROR((BQ49-BQ$35)/(BQ$34-BQ$35),"NA"),IF(BQ$2="Sí",IFERROR(1-((BQ49-BQ$35)/(BQ$34-BQ$35)),"NA"),""))</f>
        <v>0.15490190253941247</v>
      </c>
      <c r="BR16" s="138">
        <f t="shared" si="218"/>
        <v>0.24789092396624973</v>
      </c>
      <c r="BS16" s="138">
        <f t="shared" si="218"/>
        <v>0</v>
      </c>
      <c r="BT16" s="138">
        <f t="shared" si="218"/>
        <v>0.16337709371616854</v>
      </c>
      <c r="BU16" s="138">
        <f t="shared" si="13"/>
        <v>0.14154248005545766</v>
      </c>
      <c r="BV16" s="138">
        <f t="shared" si="14"/>
        <v>0.1615596311645332</v>
      </c>
      <c r="BW16" s="138">
        <f t="shared" ref="BW16:BX16" si="219">IF(BW$2="No",IFERROR((BW49-BW$35)/(BW$34-BW$35),"NA"),IF(BW$2="Sí",IFERROR(1-((BW49-BW$35)/(BW$34-BW$35)),"NA"),""))</f>
        <v>1</v>
      </c>
      <c r="BX16" s="138">
        <f t="shared" si="219"/>
        <v>0.72421622537004315</v>
      </c>
      <c r="BY16" s="138">
        <f t="shared" si="15"/>
        <v>0.86210811268502163</v>
      </c>
      <c r="BZ16" s="138">
        <f t="shared" ref="BZ16:CA16" si="220">IF(BZ$2="No",IFERROR((BZ49-BZ$35)/(BZ$34-BZ$35),"NA"),IF(BZ$2="Sí",IFERROR(1-((BZ49-BZ$35)/(BZ$34-BZ$35)),"NA"),""))</f>
        <v>0.32937300165302369</v>
      </c>
      <c r="CA16" s="138">
        <f t="shared" si="220"/>
        <v>9.7854009313520632E-2</v>
      </c>
      <c r="CB16" s="138">
        <f t="shared" si="16"/>
        <v>0.21361350548327215</v>
      </c>
      <c r="CC16" s="138">
        <f t="shared" ref="CC16:CD16" si="221">IF(CC$2="No",IFERROR((CC49-CC$35)/(CC$34-CC$35),"NA"),IF(CC$2="Sí",IFERROR(1-((CC49-CC$35)/(CC$34-CC$35)),"NA"),""))</f>
        <v>0.49077095955720568</v>
      </c>
      <c r="CD16" s="138">
        <f t="shared" si="221"/>
        <v>0.17285424668140467</v>
      </c>
      <c r="CE16" s="138">
        <f t="shared" si="17"/>
        <v>0.33181260311930516</v>
      </c>
      <c r="CF16" s="138">
        <f t="shared" si="18"/>
        <v>0.46917807376253301</v>
      </c>
      <c r="CG16" s="138">
        <f t="shared" si="19"/>
        <v>0.41905950607316533</v>
      </c>
      <c r="CH16" s="139">
        <f t="shared" si="50"/>
        <v>12</v>
      </c>
      <c r="CI16" s="139">
        <f t="shared" si="20"/>
        <v>83</v>
      </c>
    </row>
    <row r="17" spans="1:87" x14ac:dyDescent="0.45">
      <c r="A17" s="137" t="s">
        <v>185</v>
      </c>
      <c r="B17" s="138">
        <f t="shared" si="21"/>
        <v>0</v>
      </c>
      <c r="C17" s="138">
        <f t="shared" si="21"/>
        <v>0</v>
      </c>
      <c r="D17" s="138">
        <f t="shared" ref="D17" si="222">IF(D$2="No",IFERROR((D50-D$35)/(D$34-D$35),"NA"),IF(D$2="Sí",IFERROR(1-((D50-D$35)/(D$34-D$35)),"NA"),""))</f>
        <v>0</v>
      </c>
      <c r="E17" s="138">
        <f t="shared" si="23"/>
        <v>0</v>
      </c>
      <c r="F17" s="138">
        <f t="shared" ref="F17:H17" si="223">IF(F$2="No",IFERROR((F50-F$35)/(F$34-F$35),"NA"),IF(F$2="Sí",IFERROR(1-((F50-F$35)/(F$34-F$35)),"NA"),""))</f>
        <v>0.63906203466610856</v>
      </c>
      <c r="G17" s="138">
        <f t="shared" si="223"/>
        <v>0.17726128208035893</v>
      </c>
      <c r="H17" s="138">
        <f t="shared" si="223"/>
        <v>0.42884367802274043</v>
      </c>
      <c r="I17" s="138">
        <f t="shared" si="1"/>
        <v>0.41505566492306928</v>
      </c>
      <c r="J17" s="138">
        <f t="shared" si="2"/>
        <v>0.20752783246153464</v>
      </c>
      <c r="K17" s="138">
        <f t="shared" ref="K17:M17" si="224">IF(K$2="No",IFERROR((K50-K$35)/(K$34-K$35),"NA"),IF(K$2="Sí",IFERROR(1-((K50-K$35)/(K$34-K$35)),"NA"),""))</f>
        <v>0.2330198686288632</v>
      </c>
      <c r="L17" s="138">
        <f t="shared" si="224"/>
        <v>7.7412753799906586E-2</v>
      </c>
      <c r="M17" s="138">
        <f t="shared" si="224"/>
        <v>0.39135487928002483</v>
      </c>
      <c r="N17" s="138">
        <f t="shared" ref="N17" si="225">IF(N$2="No",IFERROR((N50-N$35)/(N$34-N$35),"NA"),IF(N$2="Sí",IFERROR(1-((N50-N$35)/(N$34-N$35)),"NA"),""))</f>
        <v>0.23789822093504348</v>
      </c>
      <c r="O17" s="138">
        <f t="shared" si="4"/>
        <v>0.23492143066095955</v>
      </c>
      <c r="P17" s="138">
        <f t="shared" ref="P17:Q17" si="226">IF(P$2="No",IFERROR((P50-P$35)/(P$34-P$35),"NA"),IF(P$2="Sí",IFERROR(1-((P50-P$35)/(P$34-P$35)),"NA"),""))</f>
        <v>0</v>
      </c>
      <c r="Q17" s="138">
        <f t="shared" si="226"/>
        <v>0.53677510608203671</v>
      </c>
      <c r="R17" s="138">
        <f t="shared" si="5"/>
        <v>0.26838755304101836</v>
      </c>
      <c r="S17" s="138">
        <f t="shared" si="6"/>
        <v>0.25165449185098898</v>
      </c>
      <c r="T17" s="138">
        <f t="shared" ref="T17:X17" si="227">IF(T$2="No",IFERROR((T50-T$35)/(T$34-T$35),"NA"),IF(T$2="Sí",IFERROR(1-((T50-T$35)/(T$34-T$35)),"NA"),""))</f>
        <v>0.5212355212355213</v>
      </c>
      <c r="U17" s="138">
        <f t="shared" si="227"/>
        <v>0.3968253968253968</v>
      </c>
      <c r="V17" s="138">
        <f t="shared" si="227"/>
        <v>0.45826389940918016</v>
      </c>
      <c r="W17" s="138">
        <f t="shared" si="227"/>
        <v>0.57417582417582413</v>
      </c>
      <c r="X17" s="138">
        <f t="shared" si="227"/>
        <v>0.2232142857142857</v>
      </c>
      <c r="Y17" s="138">
        <f t="shared" si="7"/>
        <v>0.4347429854720416</v>
      </c>
      <c r="Z17" s="138">
        <f t="shared" ref="Z17:AA17" si="228">IF(Z$2="No",IFERROR((Z50-Z$35)/(Z$34-Z$35),"NA"),IF(Z$2="Sí",IFERROR(1-((Z50-Z$35)/(Z$34-Z$35)),"NA"),""))</f>
        <v>0.69417989417989423</v>
      </c>
      <c r="AA17" s="186">
        <f t="shared" si="228"/>
        <v>0.52888888888888896</v>
      </c>
      <c r="AB17" s="138">
        <f t="shared" si="30"/>
        <v>0.6115343915343916</v>
      </c>
      <c r="AC17" s="138">
        <f t="shared" si="31"/>
        <v>0.52313868850321654</v>
      </c>
      <c r="AD17" s="138">
        <f t="shared" ref="AD17:AG17" si="229">IF(AD$2="No",IFERROR((AD50-AD$35)/(AD$34-AD$35),"NA"),IF(AD$2="Sí",IFERROR(1-((AD50-AD$35)/(AD$34-AD$35)),"NA"),""))</f>
        <v>0.92888064316635732</v>
      </c>
      <c r="AE17" s="138">
        <f t="shared" si="229"/>
        <v>1</v>
      </c>
      <c r="AF17" s="138">
        <f t="shared" si="229"/>
        <v>0.88100526750015851</v>
      </c>
      <c r="AG17" s="138">
        <f t="shared" si="229"/>
        <v>0.79727700470517593</v>
      </c>
      <c r="AH17" s="138">
        <f t="shared" si="33"/>
        <v>0.901790728842923</v>
      </c>
      <c r="AI17" s="138">
        <f t="shared" ref="AI17:AP17" si="230">IF(AI$2="No",IFERROR((AI50-AI$35)/(AI$34-AI$35),"NA"),IF(AI$2="Sí",IFERROR(1-((AI50-AI$35)/(AI$34-AI$35)),"NA"),""))</f>
        <v>0.4500051320837099</v>
      </c>
      <c r="AJ17" s="138">
        <f t="shared" si="230"/>
        <v>0.4518232815527774</v>
      </c>
      <c r="AK17" s="138">
        <f t="shared" si="230"/>
        <v>0.52578635854117162</v>
      </c>
      <c r="AL17" s="138">
        <f t="shared" si="230"/>
        <v>0.26631314796735034</v>
      </c>
      <c r="AM17" s="138">
        <f t="shared" si="230"/>
        <v>0.3334179938311555</v>
      </c>
      <c r="AN17" s="138">
        <f t="shared" si="230"/>
        <v>0.83128896360913751</v>
      </c>
      <c r="AO17" s="138">
        <f t="shared" si="230"/>
        <v>0.44064641078429334</v>
      </c>
      <c r="AP17" s="138">
        <f t="shared" si="230"/>
        <v>1</v>
      </c>
      <c r="AQ17" s="138">
        <f t="shared" si="9"/>
        <v>0.53741016104619943</v>
      </c>
      <c r="AR17" s="138">
        <f t="shared" si="35"/>
        <v>0.71960044494456121</v>
      </c>
      <c r="AS17" s="138">
        <f t="shared" ref="AS17:AU17" si="231">IF(AS$2="No",IFERROR((AS50-AS$35)/(AS$34-AS$35),"NA"),IF(AS$2="Sí",IFERROR(1-((AS50-AS$35)/(AS$34-AS$35)),"NA"),""))</f>
        <v>0.63990947512452589</v>
      </c>
      <c r="AT17" s="138">
        <f t="shared" si="231"/>
        <v>0.54662321129420999</v>
      </c>
      <c r="AU17" s="138">
        <f t="shared" si="231"/>
        <v>0.26</v>
      </c>
      <c r="AV17" s="138">
        <f t="shared" si="10"/>
        <v>0.48217756213957857</v>
      </c>
      <c r="AW17" s="138">
        <f t="shared" ref="AW17:BA17" si="232">IF(AW$2="No",IFERROR((AW50-AW$35)/(AW$34-AW$35),"NA"),IF(AW$2="Sí",IFERROR(1-((AW50-AW$35)/(AW$34-AW$35)),"NA"),""))</f>
        <v>0.48989898989898994</v>
      </c>
      <c r="AX17" s="138">
        <f t="shared" si="232"/>
        <v>0.92739916776439246</v>
      </c>
      <c r="AY17" s="138">
        <f t="shared" si="232"/>
        <v>0.93605874936836997</v>
      </c>
      <c r="AZ17" s="138">
        <f t="shared" si="232"/>
        <v>0.84875070614691517</v>
      </c>
      <c r="BA17" s="138">
        <f t="shared" si="232"/>
        <v>0.6994863149010867</v>
      </c>
      <c r="BB17" s="138">
        <f t="shared" si="38"/>
        <v>0.78031878561595092</v>
      </c>
      <c r="BC17" s="138">
        <f t="shared" si="39"/>
        <v>0.63124817387776477</v>
      </c>
      <c r="BD17" s="138">
        <f t="shared" ref="BD17:BG17" si="233">IFERROR((BD50-MIN(BD$39:BD$61))/(MAX(BD$39:BD$61)-MIN(BD$39:BD$61)),"NA")</f>
        <v>0.27422908954942443</v>
      </c>
      <c r="BE17" s="138">
        <f t="shared" si="233"/>
        <v>0.87294637770203742</v>
      </c>
      <c r="BF17" s="138">
        <f t="shared" si="233"/>
        <v>0.40732291498006168</v>
      </c>
      <c r="BG17" s="138">
        <f t="shared" si="233"/>
        <v>0.14285713306122438</v>
      </c>
      <c r="BH17" s="138">
        <f t="shared" si="41"/>
        <v>0.42433887882318699</v>
      </c>
      <c r="BI17" s="138">
        <f t="shared" ref="BI17:BJ17" si="234">IF(BI$2="No",IFERROR((BI50-BI$35)/(BI$34-BI$35),"NA"),IF(BI$2="Sí",IFERROR(1-((BI50-BI$35)/(BI$34-BI$35)),"NA"),""))</f>
        <v>0.25812055997551625</v>
      </c>
      <c r="BJ17" s="138">
        <f t="shared" si="234"/>
        <v>3.4104459813975641E-2</v>
      </c>
      <c r="BK17" s="138">
        <f t="shared" si="11"/>
        <v>0.14611250989474595</v>
      </c>
      <c r="BL17" s="138">
        <f t="shared" si="12"/>
        <v>0.2852256943589665</v>
      </c>
      <c r="BM17" s="138">
        <f t="shared" ref="BM17:BN17" si="235">IF(BM$2="No",IFERROR((BM50-BM$35)/(BM$34-BM$35),"NA"),IF(BM$2="Sí",IFERROR(1-((BM50-BM$35)/(BM$34-BM$35)),"NA"),""))</f>
        <v>0</v>
      </c>
      <c r="BN17" s="138">
        <f t="shared" si="235"/>
        <v>5.1292115107436941E-2</v>
      </c>
      <c r="BO17" s="138">
        <f t="shared" ref="BO17" si="236">IF(BO$2="No",IFERROR((BO50-BO$35)/(BO$34-BO$35),"NA"),IF(BO$2="Sí",IFERROR(1-((BO50-BO$35)/(BO$34-BO$35)),"NA"),""))</f>
        <v>0.99232233183639973</v>
      </c>
      <c r="BP17" s="138">
        <f t="shared" si="45"/>
        <v>0.34787148231461223</v>
      </c>
      <c r="BQ17" s="138">
        <f t="shared" ref="BQ17:BT17" si="237">IF(BQ$2="No",IFERROR((BQ50-BQ$35)/(BQ$34-BQ$35),"NA"),IF(BQ$2="Sí",IFERROR(1-((BQ50-BQ$35)/(BQ$34-BQ$35)),"NA"),""))</f>
        <v>3.133302088590862E-2</v>
      </c>
      <c r="BR17" s="138">
        <f t="shared" si="237"/>
        <v>0.55542481918456776</v>
      </c>
      <c r="BS17" s="138">
        <f t="shared" si="237"/>
        <v>6.0109939288127232E-2</v>
      </c>
      <c r="BT17" s="138">
        <f t="shared" si="237"/>
        <v>0.12800977262603036</v>
      </c>
      <c r="BU17" s="138">
        <f t="shared" si="13"/>
        <v>0.19371938799615851</v>
      </c>
      <c r="BV17" s="138">
        <f t="shared" si="14"/>
        <v>0.2707954351553854</v>
      </c>
      <c r="BW17" s="138">
        <f t="shared" ref="BW17:BX17" si="238">IF(BW$2="No",IFERROR((BW50-BW$35)/(BW$34-BW$35),"NA"),IF(BW$2="Sí",IFERROR(1-((BW50-BW$35)/(BW$34-BW$35)),"NA"),""))</f>
        <v>2.1799216397887716E-2</v>
      </c>
      <c r="BX17" s="138">
        <f t="shared" si="238"/>
        <v>0.65659616524442865</v>
      </c>
      <c r="BY17" s="138">
        <f t="shared" si="15"/>
        <v>0.33919769082115819</v>
      </c>
      <c r="BZ17" s="138">
        <f t="shared" ref="BZ17:CA17" si="239">IF(BZ$2="No",IFERROR((BZ50-BZ$35)/(BZ$34-BZ$35),"NA"),IF(BZ$2="Sí",IFERROR(1-((BZ50-BZ$35)/(BZ$34-BZ$35)),"NA"),""))</f>
        <v>0.43134424961642592</v>
      </c>
      <c r="CA17" s="138">
        <f t="shared" si="239"/>
        <v>0.35535897787455473</v>
      </c>
      <c r="CB17" s="138">
        <f t="shared" si="16"/>
        <v>0.39335161374549032</v>
      </c>
      <c r="CC17" s="138">
        <f t="shared" ref="CC17:CD17" si="240">IF(CC$2="No",IFERROR((CC50-CC$35)/(CC$34-CC$35),"NA"),IF(CC$2="Sí",IFERROR(1-((CC50-CC$35)/(CC$34-CC$35)),"NA"),""))</f>
        <v>0</v>
      </c>
      <c r="CD17" s="138">
        <f t="shared" si="240"/>
        <v>0.13069713424138388</v>
      </c>
      <c r="CE17" s="138">
        <f t="shared" si="17"/>
        <v>6.5348567120691939E-2</v>
      </c>
      <c r="CF17" s="138">
        <f t="shared" si="18"/>
        <v>0.26596595722911348</v>
      </c>
      <c r="CG17" s="138">
        <f t="shared" si="19"/>
        <v>0.39439458979769138</v>
      </c>
      <c r="CH17" s="139">
        <f t="shared" si="50"/>
        <v>18</v>
      </c>
      <c r="CI17" s="139">
        <f t="shared" si="20"/>
        <v>83</v>
      </c>
    </row>
    <row r="18" spans="1:87" x14ac:dyDescent="0.45">
      <c r="A18" s="137" t="s">
        <v>186</v>
      </c>
      <c r="B18" s="138">
        <f t="shared" si="21"/>
        <v>0</v>
      </c>
      <c r="C18" s="138">
        <f t="shared" si="21"/>
        <v>0</v>
      </c>
      <c r="D18" s="138">
        <f t="shared" ref="D18" si="241">IF(D$2="No",IFERROR((D51-D$35)/(D$34-D$35),"NA"),IF(D$2="Sí",IFERROR(1-((D51-D$35)/(D$34-D$35)),"NA"),""))</f>
        <v>2.1957141552207404E-2</v>
      </c>
      <c r="E18" s="138">
        <f t="shared" si="23"/>
        <v>7.3190471840691345E-3</v>
      </c>
      <c r="F18" s="138">
        <f t="shared" ref="F18:H18" si="242">IF(F$2="No",IFERROR((F51-F$35)/(F$34-F$35),"NA"),IF(F$2="Sí",IFERROR(1-((F51-F$35)/(F$34-F$35)),"NA"),""))</f>
        <v>0.87363690253279613</v>
      </c>
      <c r="G18" s="138">
        <f t="shared" si="242"/>
        <v>0.46982131789585296</v>
      </c>
      <c r="H18" s="138">
        <f t="shared" si="242"/>
        <v>0.63762326410430703</v>
      </c>
      <c r="I18" s="138">
        <f t="shared" si="1"/>
        <v>0.66036049484431869</v>
      </c>
      <c r="J18" s="138">
        <f t="shared" si="2"/>
        <v>0.33383977101419393</v>
      </c>
      <c r="K18" s="138">
        <f t="shared" ref="K18:M18" si="243">IF(K$2="No",IFERROR((K51-K$35)/(K$34-K$35),"NA"),IF(K$2="Sí",IFERROR(1-((K51-K$35)/(K$34-K$35)),"NA"),""))</f>
        <v>1</v>
      </c>
      <c r="L18" s="138">
        <f t="shared" si="243"/>
        <v>0.96428073793962099</v>
      </c>
      <c r="M18" s="138">
        <f t="shared" si="243"/>
        <v>0.50532060376002763</v>
      </c>
      <c r="N18" s="138">
        <f t="shared" ref="N18" si="244">IF(N$2="No",IFERROR((N51-N$35)/(N$34-N$35),"NA"),IF(N$2="Sí",IFERROR(1-((N51-N$35)/(N$34-N$35)),"NA"),""))</f>
        <v>1</v>
      </c>
      <c r="O18" s="138">
        <f t="shared" si="4"/>
        <v>0.86740033542491213</v>
      </c>
      <c r="P18" s="138">
        <f t="shared" ref="P18:Q18" si="245">IF(P$2="No",IFERROR((P51-P$35)/(P$34-P$35),"NA"),IF(P$2="Sí",IFERROR(1-((P51-P$35)/(P$34-P$35)),"NA"),""))</f>
        <v>0.87933541976525986</v>
      </c>
      <c r="Q18" s="138">
        <f t="shared" si="245"/>
        <v>0.49621432731508436</v>
      </c>
      <c r="R18" s="138">
        <f t="shared" si="5"/>
        <v>0.68777487354017208</v>
      </c>
      <c r="S18" s="138">
        <f t="shared" si="6"/>
        <v>0.77758760448254205</v>
      </c>
      <c r="T18" s="138">
        <f t="shared" ref="T18:X18" si="246">IF(T$2="No",IFERROR((T51-T$35)/(T$34-T$35),"NA"),IF(T$2="Sí",IFERROR(1-((T51-T$35)/(T$34-T$35)),"NA"),""))</f>
        <v>0.53259141494435613</v>
      </c>
      <c r="U18" s="138">
        <f t="shared" si="246"/>
        <v>0.16339869281045749</v>
      </c>
      <c r="V18" s="138">
        <f t="shared" si="246"/>
        <v>0.20429168486058244</v>
      </c>
      <c r="W18" s="138">
        <f t="shared" si="246"/>
        <v>0.13273001508295629</v>
      </c>
      <c r="X18" s="138">
        <f t="shared" si="246"/>
        <v>0</v>
      </c>
      <c r="Y18" s="138">
        <f t="shared" si="7"/>
        <v>0.20660236153967046</v>
      </c>
      <c r="Z18" s="138">
        <f t="shared" ref="Z18:AA18" si="247">IF(Z$2="No",IFERROR((Z51-Z$35)/(Z$34-Z$35),"NA"),IF(Z$2="Sí",IFERROR(1-((Z51-Z$35)/(Z$34-Z$35)),"NA"),""))</f>
        <v>0.19753086419753077</v>
      </c>
      <c r="AA18" s="186">
        <f t="shared" si="247"/>
        <v>1</v>
      </c>
      <c r="AB18" s="138">
        <f t="shared" si="30"/>
        <v>0.59876543209876543</v>
      </c>
      <c r="AC18" s="138">
        <f t="shared" si="31"/>
        <v>0.40268389681921796</v>
      </c>
      <c r="AD18" s="138">
        <f t="shared" ref="AD18:AG18" si="248">IF(AD$2="No",IFERROR((AD51-AD$35)/(AD$34-AD$35),"NA"),IF(AD$2="Sí",IFERROR(1-((AD51-AD$35)/(AD$34-AD$35)),"NA"),""))</f>
        <v>0.62694168576521514</v>
      </c>
      <c r="AE18" s="138">
        <f t="shared" si="248"/>
        <v>0.76298211592329246</v>
      </c>
      <c r="AF18" s="138">
        <f t="shared" si="248"/>
        <v>0.58841821935348981</v>
      </c>
      <c r="AG18" s="138">
        <f t="shared" si="248"/>
        <v>0.41671132363246643</v>
      </c>
      <c r="AH18" s="138">
        <f t="shared" si="33"/>
        <v>0.59876333616861599</v>
      </c>
      <c r="AI18" s="138">
        <f t="shared" ref="AI18:AP18" si="249">IF(AI$2="No",IFERROR((AI51-AI$35)/(AI$34-AI$35),"NA"),IF(AI$2="Sí",IFERROR(1-((AI51-AI$35)/(AI$34-AI$35)),"NA"),""))</f>
        <v>0.67517909611019311</v>
      </c>
      <c r="AJ18" s="138">
        <f t="shared" si="249"/>
        <v>0.50141887516128358</v>
      </c>
      <c r="AK18" s="138">
        <f t="shared" si="249"/>
        <v>0.62773268122926229</v>
      </c>
      <c r="AL18" s="138">
        <f t="shared" si="249"/>
        <v>0.41594620018965728</v>
      </c>
      <c r="AM18" s="138">
        <f t="shared" si="249"/>
        <v>0.64940600406293558</v>
      </c>
      <c r="AN18" s="138">
        <f t="shared" si="249"/>
        <v>0.61958003085368996</v>
      </c>
      <c r="AO18" s="138">
        <f t="shared" si="249"/>
        <v>0.81841060780546049</v>
      </c>
      <c r="AP18" s="138">
        <f t="shared" si="249"/>
        <v>0.63924050632911411</v>
      </c>
      <c r="AQ18" s="138">
        <f t="shared" si="9"/>
        <v>0.61836425021769947</v>
      </c>
      <c r="AR18" s="138">
        <f t="shared" si="35"/>
        <v>0.60856379319315779</v>
      </c>
      <c r="AS18" s="138">
        <f t="shared" ref="AS18:AU18" si="250">IF(AS$2="No",IFERROR((AS51-AS$35)/(AS$34-AS$35),"NA"),IF(AS$2="Sí",IFERROR(1-((AS51-AS$35)/(AS$34-AS$35)),"NA"),""))</f>
        <v>0.28240429893329333</v>
      </c>
      <c r="AT18" s="138">
        <f t="shared" si="250"/>
        <v>0.29107149427707379</v>
      </c>
      <c r="AU18" s="138" t="str">
        <f t="shared" si="250"/>
        <v>NA</v>
      </c>
      <c r="AV18" s="138">
        <f t="shared" si="10"/>
        <v>0.28673789660518356</v>
      </c>
      <c r="AW18" s="138">
        <f t="shared" ref="AW18:BA18" si="251">IF(AW$2="No",IFERROR((AW51-AW$35)/(AW$34-AW$35),"NA"),IF(AW$2="Sí",IFERROR(1-((AW51-AW$35)/(AW$34-AW$35)),"NA"),""))</f>
        <v>0.81313131313131326</v>
      </c>
      <c r="AX18" s="138">
        <f t="shared" si="251"/>
        <v>0.98712007130182022</v>
      </c>
      <c r="AY18" s="138">
        <f t="shared" si="251"/>
        <v>0.69218136867438829</v>
      </c>
      <c r="AZ18" s="138">
        <f t="shared" si="251"/>
        <v>0.98024798715602102</v>
      </c>
      <c r="BA18" s="138">
        <f t="shared" si="251"/>
        <v>0.84627039387603409</v>
      </c>
      <c r="BB18" s="138">
        <f t="shared" si="38"/>
        <v>0.86379022682791562</v>
      </c>
      <c r="BC18" s="138">
        <f t="shared" si="39"/>
        <v>0.57526406171654965</v>
      </c>
      <c r="BD18" s="138">
        <f t="shared" ref="BD18:BG18" si="252">IFERROR((BD51-MIN(BD$39:BD$61))/(MAX(BD$39:BD$61)-MIN(BD$39:BD$61)),"NA")</f>
        <v>0.18268415078275194</v>
      </c>
      <c r="BE18" s="138">
        <f t="shared" si="252"/>
        <v>0.76234636495175101</v>
      </c>
      <c r="BF18" s="138">
        <f t="shared" si="252"/>
        <v>0.11374367414579459</v>
      </c>
      <c r="BG18" s="138">
        <f t="shared" si="252"/>
        <v>0.57291151266718443</v>
      </c>
      <c r="BH18" s="138">
        <f t="shared" si="41"/>
        <v>0.4079214256368705</v>
      </c>
      <c r="BI18" s="138">
        <f t="shared" ref="BI18:BJ18" si="253">IF(BI$2="No",IFERROR((BI51-BI$35)/(BI$34-BI$35),"NA"),IF(BI$2="Sí",IFERROR(1-((BI51-BI$35)/(BI$34-BI$35)),"NA"),""))</f>
        <v>0.13867013674902093</v>
      </c>
      <c r="BJ18" s="138">
        <f t="shared" si="253"/>
        <v>0.28410095256800549</v>
      </c>
      <c r="BK18" s="138">
        <f t="shared" si="11"/>
        <v>0.21138554465851322</v>
      </c>
      <c r="BL18" s="138">
        <f t="shared" si="12"/>
        <v>0.30965348514769186</v>
      </c>
      <c r="BM18" s="138">
        <f t="shared" ref="BM18:BN18" si="254">IF(BM$2="No",IFERROR((BM51-BM$35)/(BM$34-BM$35),"NA"),IF(BM$2="Sí",IFERROR(1-((BM51-BM$35)/(BM$34-BM$35)),"NA"),""))</f>
        <v>1</v>
      </c>
      <c r="BN18" s="138">
        <f t="shared" si="254"/>
        <v>0.71579677315053702</v>
      </c>
      <c r="BO18" s="138">
        <f t="shared" ref="BO18" si="255">IF(BO$2="No",IFERROR((BO51-BO$35)/(BO$34-BO$35),"NA"),IF(BO$2="Sí",IFERROR(1-((BO51-BO$35)/(BO$34-BO$35)),"NA"),""))</f>
        <v>0.20224221924359359</v>
      </c>
      <c r="BP18" s="138">
        <f t="shared" si="45"/>
        <v>0.63934633079804348</v>
      </c>
      <c r="BQ18" s="138">
        <f t="shared" ref="BQ18:BT18" si="256">IF(BQ$2="No",IFERROR((BQ51-BQ$35)/(BQ$34-BQ$35),"NA"),IF(BQ$2="Sí",IFERROR(1-((BQ51-BQ$35)/(BQ$34-BQ$35)),"NA"),""))</f>
        <v>9.7625853616746971E-2</v>
      </c>
      <c r="BR18" s="138">
        <f t="shared" si="256"/>
        <v>0.32448089443479994</v>
      </c>
      <c r="BS18" s="138">
        <f t="shared" si="256"/>
        <v>0.18728753142641913</v>
      </c>
      <c r="BT18" s="138">
        <f t="shared" si="256"/>
        <v>0.31414650963074409</v>
      </c>
      <c r="BU18" s="138">
        <f t="shared" si="13"/>
        <v>0.23088519727717755</v>
      </c>
      <c r="BV18" s="138">
        <f t="shared" si="14"/>
        <v>0.43511576403761054</v>
      </c>
      <c r="BW18" s="138">
        <f t="shared" ref="BW18:BX18" si="257">IF(BW$2="No",IFERROR((BW51-BW$35)/(BW$34-BW$35),"NA"),IF(BW$2="Sí",IFERROR(1-((BW51-BW$35)/(BW$34-BW$35)),"NA"),""))</f>
        <v>0.38983431803014879</v>
      </c>
      <c r="BX18" s="138">
        <f t="shared" si="257"/>
        <v>0.76134096426253728</v>
      </c>
      <c r="BY18" s="138">
        <f t="shared" si="15"/>
        <v>0.57558764114634298</v>
      </c>
      <c r="BZ18" s="138">
        <f t="shared" ref="BZ18:CA18" si="258">IF(BZ$2="No",IFERROR((BZ51-BZ$35)/(BZ$34-BZ$35),"NA"),IF(BZ$2="Sí",IFERROR(1-((BZ51-BZ$35)/(BZ$34-BZ$35)),"NA"),""))</f>
        <v>0.3985758661544479</v>
      </c>
      <c r="CA18" s="138">
        <f t="shared" si="258"/>
        <v>0.48273988776038107</v>
      </c>
      <c r="CB18" s="138">
        <f t="shared" si="16"/>
        <v>0.44065787695741448</v>
      </c>
      <c r="CC18" s="138">
        <f t="shared" ref="CC18:CD18" si="259">IF(CC$2="No",IFERROR((CC51-CC$35)/(CC$34-CC$35),"NA"),IF(CC$2="Sí",IFERROR(1-((CC51-CC$35)/(CC$34-CC$35)),"NA"),""))</f>
        <v>0</v>
      </c>
      <c r="CD18" s="138">
        <f t="shared" si="259"/>
        <v>1</v>
      </c>
      <c r="CE18" s="138">
        <f t="shared" si="17"/>
        <v>0.5</v>
      </c>
      <c r="CF18" s="138">
        <f t="shared" si="18"/>
        <v>0.50541517270125247</v>
      </c>
      <c r="CG18" s="138">
        <f t="shared" si="19"/>
        <v>0.493515443639027</v>
      </c>
      <c r="CH18" s="139">
        <f t="shared" si="50"/>
        <v>3</v>
      </c>
      <c r="CI18" s="139">
        <f t="shared" si="20"/>
        <v>82</v>
      </c>
    </row>
    <row r="19" spans="1:87" x14ac:dyDescent="0.45">
      <c r="A19" s="137" t="s">
        <v>187</v>
      </c>
      <c r="B19" s="138">
        <f t="shared" si="21"/>
        <v>0</v>
      </c>
      <c r="C19" s="138">
        <f t="shared" si="21"/>
        <v>0</v>
      </c>
      <c r="D19" s="138">
        <f t="shared" ref="D19" si="260">IF(D$2="No",IFERROR((D52-D$35)/(D$34-D$35),"NA"),IF(D$2="Sí",IFERROR(1-((D52-D$35)/(D$34-D$35)),"NA"),""))</f>
        <v>0.20111833407043611</v>
      </c>
      <c r="E19" s="138">
        <f t="shared" si="23"/>
        <v>6.7039444690145375E-2</v>
      </c>
      <c r="F19" s="138">
        <f t="shared" ref="F19:H19" si="261">IF(F$2="No",IFERROR((F52-F$35)/(F$34-F$35),"NA"),IF(F$2="Sí",IFERROR(1-((F52-F$35)/(F$34-F$35)),"NA"),""))</f>
        <v>0.47418565566484322</v>
      </c>
      <c r="G19" s="138">
        <f t="shared" si="261"/>
        <v>0.71608478646678819</v>
      </c>
      <c r="H19" s="138">
        <f t="shared" si="261"/>
        <v>0.55358751872084211</v>
      </c>
      <c r="I19" s="138">
        <f t="shared" si="1"/>
        <v>0.58128598695082456</v>
      </c>
      <c r="J19" s="138">
        <f t="shared" si="2"/>
        <v>0.32416271582048495</v>
      </c>
      <c r="K19" s="138">
        <f t="shared" ref="K19:M19" si="262">IF(K$2="No",IFERROR((K52-K$35)/(K$34-K$35),"NA"),IF(K$2="Sí",IFERROR(1-((K52-K$35)/(K$34-K$35)),"NA"),""))</f>
        <v>0.18865941425707125</v>
      </c>
      <c r="L19" s="138">
        <f t="shared" si="262"/>
        <v>0.20438177326821488</v>
      </c>
      <c r="M19" s="138">
        <f t="shared" si="262"/>
        <v>9.3331703009494407E-2</v>
      </c>
      <c r="N19" s="138">
        <f t="shared" ref="N19" si="263">IF(N$2="No",IFERROR((N52-N$35)/(N$34-N$35),"NA"),IF(N$2="Sí",IFERROR(1-((N52-N$35)/(N$34-N$35)),"NA"),""))</f>
        <v>3.1030202730657847E-2</v>
      </c>
      <c r="O19" s="138">
        <f t="shared" si="4"/>
        <v>0.12935077331635961</v>
      </c>
      <c r="P19" s="138">
        <f t="shared" ref="P19:Q19" si="264">IF(P$2="No",IFERROR((P52-P$35)/(P$34-P$35),"NA"),IF(P$2="Sí",IFERROR(1-((P52-P$35)/(P$34-P$35)),"NA"),""))</f>
        <v>0.51358412289062072</v>
      </c>
      <c r="Q19" s="138">
        <f t="shared" si="264"/>
        <v>0.75247524752475248</v>
      </c>
      <c r="R19" s="138">
        <f t="shared" si="5"/>
        <v>0.63302968520768665</v>
      </c>
      <c r="S19" s="138">
        <f t="shared" si="6"/>
        <v>0.38119022926202312</v>
      </c>
      <c r="T19" s="138">
        <f t="shared" ref="T19:X19" si="265">IF(T$2="No",IFERROR((T52-T$35)/(T$34-T$35),"NA"),IF(T$2="Sí",IFERROR(1-((T52-T$35)/(T$34-T$35)),"NA"),""))</f>
        <v>0.38996138996138996</v>
      </c>
      <c r="U19" s="138">
        <f t="shared" si="265"/>
        <v>0.53439153439153431</v>
      </c>
      <c r="V19" s="138">
        <f t="shared" si="265"/>
        <v>0.54006968641114961</v>
      </c>
      <c r="W19" s="138">
        <f t="shared" si="265"/>
        <v>0.80586080586080588</v>
      </c>
      <c r="X19" s="138">
        <f t="shared" si="265"/>
        <v>0.2857142857142857</v>
      </c>
      <c r="Y19" s="138">
        <f t="shared" si="7"/>
        <v>0.511199540467833</v>
      </c>
      <c r="Z19" s="138">
        <f t="shared" ref="Z19:AA19" si="266">IF(Z$2="No",IFERROR((Z52-Z$35)/(Z$34-Z$35),"NA"),IF(Z$2="Sí",IFERROR(1-((Z52-Z$35)/(Z$34-Z$35)),"NA"),""))</f>
        <v>0.57904761904761881</v>
      </c>
      <c r="AA19" s="186">
        <f t="shared" si="266"/>
        <v>0.4554920634920635</v>
      </c>
      <c r="AB19" s="138">
        <f t="shared" si="30"/>
        <v>0.5172698412698411</v>
      </c>
      <c r="AC19" s="138">
        <f t="shared" si="31"/>
        <v>0.51423469086883711</v>
      </c>
      <c r="AD19" s="138">
        <f t="shared" ref="AD19:AG19" si="267">IF(AD$2="No",IFERROR((AD52-AD$35)/(AD$34-AD$35),"NA"),IF(AD$2="Sí",IFERROR(1-((AD52-AD$35)/(AD$34-AD$35)),"NA"),""))</f>
        <v>0.6072974644403214</v>
      </c>
      <c r="AE19" s="138">
        <f t="shared" si="267"/>
        <v>0.59183673469387754</v>
      </c>
      <c r="AF19" s="138">
        <f t="shared" si="267"/>
        <v>0.82166656089357093</v>
      </c>
      <c r="AG19" s="138">
        <f t="shared" si="267"/>
        <v>0.72569826809490456</v>
      </c>
      <c r="AH19" s="138">
        <f t="shared" si="33"/>
        <v>0.68662475703066861</v>
      </c>
      <c r="AI19" s="138">
        <f t="shared" ref="AI19:AP19" si="268">IF(AI$2="No",IFERROR((AI52-AI$35)/(AI$34-AI$35),"NA"),IF(AI$2="Sí",IFERROR(1-((AI52-AI$35)/(AI$34-AI$35)),"NA"),""))</f>
        <v>0.10181704973297037</v>
      </c>
      <c r="AJ19" s="138">
        <f t="shared" si="268"/>
        <v>0.35972254499393885</v>
      </c>
      <c r="AK19" s="138">
        <f t="shared" si="268"/>
        <v>0.41154649752383038</v>
      </c>
      <c r="AL19" s="138">
        <f t="shared" si="268"/>
        <v>3.3062138633065861E-2</v>
      </c>
      <c r="AM19" s="138">
        <f t="shared" si="268"/>
        <v>3.8081900626443392E-2</v>
      </c>
      <c r="AN19" s="138">
        <f t="shared" si="268"/>
        <v>0.51265925763542897</v>
      </c>
      <c r="AO19" s="138">
        <f t="shared" si="268"/>
        <v>0.31980845860321805</v>
      </c>
      <c r="AP19" s="138">
        <f t="shared" si="268"/>
        <v>0.43987341772151906</v>
      </c>
      <c r="AQ19" s="138">
        <f t="shared" si="9"/>
        <v>0.27707140818380188</v>
      </c>
      <c r="AR19" s="138">
        <f t="shared" si="35"/>
        <v>0.48184808260723522</v>
      </c>
      <c r="AS19" s="138">
        <f t="shared" ref="AS19:AU19" si="269">IF(AS$2="No",IFERROR((AS52-AS$35)/(AS$34-AS$35),"NA"),IF(AS$2="Sí",IFERROR(1-((AS52-AS$35)/(AS$34-AS$35)),"NA"),""))</f>
        <v>0.23139104849638462</v>
      </c>
      <c r="AT19" s="138">
        <f t="shared" si="269"/>
        <v>0.25803204925840473</v>
      </c>
      <c r="AU19" s="138">
        <f t="shared" si="269"/>
        <v>0.21</v>
      </c>
      <c r="AV19" s="138">
        <f t="shared" si="10"/>
        <v>0.23314103258492977</v>
      </c>
      <c r="AW19" s="138">
        <f t="shared" ref="AW19:BA19" si="270">IF(AW$2="No",IFERROR((AW52-AW$35)/(AW$34-AW$35),"NA"),IF(AW$2="Sí",IFERROR(1-((AW52-AW$35)/(AW$34-AW$35)),"NA"),""))</f>
        <v>0.16161616161616169</v>
      </c>
      <c r="AX19" s="138">
        <f t="shared" si="270"/>
        <v>0.53779932252494789</v>
      </c>
      <c r="AY19" s="138">
        <f t="shared" si="270"/>
        <v>0.48562696415755335</v>
      </c>
      <c r="AZ19" s="138">
        <f t="shared" si="270"/>
        <v>0.7634612454605999</v>
      </c>
      <c r="BA19" s="138">
        <f t="shared" si="270"/>
        <v>0.56604441194933197</v>
      </c>
      <c r="BB19" s="138">
        <f t="shared" si="38"/>
        <v>0.50290962114171889</v>
      </c>
      <c r="BC19" s="138">
        <f t="shared" si="39"/>
        <v>0.36802532686332434</v>
      </c>
      <c r="BD19" s="138">
        <f t="shared" ref="BD19:BG19" si="271">IFERROR((BD52-MIN(BD$39:BD$61))/(MAX(BD$39:BD$61)-MIN(BD$39:BD$61)),"NA")</f>
        <v>0.1613163922890416</v>
      </c>
      <c r="BE19" s="138">
        <f t="shared" si="271"/>
        <v>0.65131652621847858</v>
      </c>
      <c r="BF19" s="138">
        <f t="shared" si="271"/>
        <v>0.33527744076875454</v>
      </c>
      <c r="BG19" s="138">
        <f t="shared" si="271"/>
        <v>0.66386554237695061</v>
      </c>
      <c r="BH19" s="138">
        <f t="shared" si="41"/>
        <v>0.45294397541330633</v>
      </c>
      <c r="BI19" s="138">
        <f t="shared" ref="BI19:BJ19" si="272">IF(BI$2="No",IFERROR((BI52-BI$35)/(BI$34-BI$35),"NA"),IF(BI$2="Sí",IFERROR(1-((BI52-BI$35)/(BI$34-BI$35)),"NA"),""))</f>
        <v>0.39104505788803523</v>
      </c>
      <c r="BJ19" s="138">
        <f t="shared" si="272"/>
        <v>0.74242785595039351</v>
      </c>
      <c r="BK19" s="138">
        <f t="shared" si="11"/>
        <v>0.56673645691921437</v>
      </c>
      <c r="BL19" s="138">
        <f t="shared" si="12"/>
        <v>0.5098402161662603</v>
      </c>
      <c r="BM19" s="138">
        <f t="shared" ref="BM19:BN19" si="273">IF(BM$2="No",IFERROR((BM52-BM$35)/(BM$34-BM$35),"NA"),IF(BM$2="Sí",IFERROR(1-((BM52-BM$35)/(BM$34-BM$35)),"NA"),""))</f>
        <v>0.1050537880423134</v>
      </c>
      <c r="BN19" s="138">
        <f t="shared" si="273"/>
        <v>0.10288159542474708</v>
      </c>
      <c r="BO19" s="138">
        <f t="shared" ref="BO19" si="274">IF(BO$2="No",IFERROR((BO52-BO$35)/(BO$34-BO$35),"NA"),IF(BO$2="Sí",IFERROR(1-((BO52-BO$35)/(BO$34-BO$35)),"NA"),""))</f>
        <v>0.10712937748307225</v>
      </c>
      <c r="BP19" s="138">
        <f t="shared" si="45"/>
        <v>0.10502158698337756</v>
      </c>
      <c r="BQ19" s="138">
        <f t="shared" ref="BQ19:BT19" si="275">IF(BQ$2="No",IFERROR((BQ52-BQ$35)/(BQ$34-BQ$35),"NA"),IF(BQ$2="Sí",IFERROR(1-((BQ52-BQ$35)/(BQ$34-BQ$35)),"NA"),""))</f>
        <v>0.10175316918865523</v>
      </c>
      <c r="BR19" s="138">
        <f t="shared" si="275"/>
        <v>0</v>
      </c>
      <c r="BS19" s="138">
        <f t="shared" si="275"/>
        <v>0</v>
      </c>
      <c r="BT19" s="138">
        <f t="shared" si="275"/>
        <v>1.0886412864875529E-2</v>
      </c>
      <c r="BU19" s="138">
        <f t="shared" si="13"/>
        <v>2.8159895513382691E-2</v>
      </c>
      <c r="BV19" s="138">
        <f t="shared" si="14"/>
        <v>6.6590741248380131E-2</v>
      </c>
      <c r="BW19" s="138">
        <f t="shared" ref="BW19:BX19" si="276">IF(BW$2="No",IFERROR((BW52-BW$35)/(BW$34-BW$35),"NA"),IF(BW$2="Sí",IFERROR(1-((BW52-BW$35)/(BW$34-BW$35)),"NA"),""))</f>
        <v>0</v>
      </c>
      <c r="BX19" s="138">
        <f t="shared" si="276"/>
        <v>0.38213827414634666</v>
      </c>
      <c r="BY19" s="138">
        <f t="shared" si="15"/>
        <v>0.19106913707317333</v>
      </c>
      <c r="BZ19" s="138">
        <f t="shared" ref="BZ19:CA19" si="277">IF(BZ$2="No",IFERROR((BZ52-BZ$35)/(BZ$34-BZ$35),"NA"),IF(BZ$2="Sí",IFERROR(1-((BZ52-BZ$35)/(BZ$34-BZ$35)),"NA"),""))</f>
        <v>0.55357311304206303</v>
      </c>
      <c r="CA19" s="138">
        <f t="shared" si="277"/>
        <v>0.17868641121309647</v>
      </c>
      <c r="CB19" s="138">
        <f t="shared" si="16"/>
        <v>0.36612976212757975</v>
      </c>
      <c r="CC19" s="138">
        <f t="shared" ref="CC19:CD19" si="278">IF(CC$2="No",IFERROR((CC52-CC$35)/(CC$34-CC$35),"NA"),IF(CC$2="Sí",IFERROR(1-((CC52-CC$35)/(CC$34-CC$35)),"NA"),""))</f>
        <v>0</v>
      </c>
      <c r="CD19" s="138">
        <f t="shared" si="278"/>
        <v>8.0481667498650145E-4</v>
      </c>
      <c r="CE19" s="138">
        <f t="shared" si="17"/>
        <v>4.0240833749325073E-4</v>
      </c>
      <c r="CF19" s="138">
        <f t="shared" si="18"/>
        <v>0.18586710251274877</v>
      </c>
      <c r="CG19" s="138">
        <f t="shared" si="19"/>
        <v>0.35396988816866171</v>
      </c>
      <c r="CH19" s="139">
        <f t="shared" si="50"/>
        <v>20</v>
      </c>
      <c r="CI19" s="139">
        <f t="shared" si="20"/>
        <v>83</v>
      </c>
    </row>
    <row r="20" spans="1:87" x14ac:dyDescent="0.45">
      <c r="A20" s="137" t="s">
        <v>188</v>
      </c>
      <c r="B20" s="138">
        <f t="shared" si="21"/>
        <v>0</v>
      </c>
      <c r="C20" s="138">
        <f t="shared" si="21"/>
        <v>0</v>
      </c>
      <c r="D20" s="138">
        <f t="shared" ref="D20" si="279">IF(D$2="No",IFERROR((D53-D$35)/(D$34-D$35),"NA"),IF(D$2="Sí",IFERROR(1-((D53-D$35)/(D$34-D$35)),"NA"),""))</f>
        <v>0.12811100731043537</v>
      </c>
      <c r="E20" s="138">
        <f t="shared" si="23"/>
        <v>4.2703669103478455E-2</v>
      </c>
      <c r="F20" s="138">
        <f t="shared" ref="F20:H20" si="280">IF(F$2="No",IFERROR((F53-F$35)/(F$34-F$35),"NA"),IF(F$2="Sí",IFERROR(1-((F53-F$35)/(F$34-F$35)),"NA"),""))</f>
        <v>0.7431522327396336</v>
      </c>
      <c r="G20" s="138">
        <f t="shared" si="280"/>
        <v>0.5621329206683997</v>
      </c>
      <c r="H20" s="138">
        <f t="shared" si="280"/>
        <v>0.78643252261644858</v>
      </c>
      <c r="I20" s="138">
        <f t="shared" si="1"/>
        <v>0.69723922534149396</v>
      </c>
      <c r="J20" s="138">
        <f t="shared" si="2"/>
        <v>0.3699714472224862</v>
      </c>
      <c r="K20" s="138">
        <f t="shared" ref="K20:M20" si="281">IF(K$2="No",IFERROR((K53-K$35)/(K$34-K$35),"NA"),IF(K$2="Sí",IFERROR(1-((K53-K$35)/(K$34-K$35)),"NA"),""))</f>
        <v>0.74974251782114165</v>
      </c>
      <c r="L20" s="138">
        <f t="shared" si="281"/>
        <v>0.71764394331391612</v>
      </c>
      <c r="M20" s="138">
        <f t="shared" si="281"/>
        <v>0.83075900435976902</v>
      </c>
      <c r="N20" s="138">
        <f t="shared" ref="N20" si="282">IF(N$2="No",IFERROR((N53-N$35)/(N$34-N$35),"NA"),IF(N$2="Sí",IFERROR(1-((N53-N$35)/(N$34-N$35)),"NA"),""))</f>
        <v>0.23376086057095577</v>
      </c>
      <c r="O20" s="138">
        <f t="shared" si="4"/>
        <v>0.63297658151644554</v>
      </c>
      <c r="P20" s="138">
        <f t="shared" ref="P20:Q20" si="283">IF(P$2="No",IFERROR((P53-P$35)/(P$34-P$35),"NA"),IF(P$2="Sí",IFERROR(1-((P53-P$35)/(P$34-P$35)),"NA"),""))</f>
        <v>0.54068218580188088</v>
      </c>
      <c r="Q20" s="138">
        <f t="shared" si="283"/>
        <v>0.53612027869453593</v>
      </c>
      <c r="R20" s="138">
        <f t="shared" si="5"/>
        <v>0.53840123224820835</v>
      </c>
      <c r="S20" s="138">
        <f t="shared" si="6"/>
        <v>0.585688906882327</v>
      </c>
      <c r="T20" s="138">
        <f t="shared" ref="T20:X20" si="284">IF(T$2="No",IFERROR((T53-T$35)/(T$34-T$35),"NA"),IF(T$2="Sí",IFERROR(1-((T53-T$35)/(T$34-T$35)),"NA"),""))</f>
        <v>0.44144144144144148</v>
      </c>
      <c r="U20" s="138">
        <f t="shared" si="284"/>
        <v>0.31961591220850477</v>
      </c>
      <c r="V20" s="138">
        <f t="shared" si="284"/>
        <v>0.59797337103805792</v>
      </c>
      <c r="W20" s="138">
        <f t="shared" si="284"/>
        <v>0.45963912630579301</v>
      </c>
      <c r="X20" s="138">
        <f t="shared" si="284"/>
        <v>0.21296296296296294</v>
      </c>
      <c r="Y20" s="138">
        <f t="shared" si="7"/>
        <v>0.40632656279135204</v>
      </c>
      <c r="Z20" s="138">
        <f t="shared" ref="Z20:AA20" si="285">IF(Z$2="No",IFERROR((Z53-Z$35)/(Z$34-Z$35),"NA"),IF(Z$2="Sí",IFERROR(1-((Z53-Z$35)/(Z$34-Z$35)),"NA"),""))</f>
        <v>0.56128029263831736</v>
      </c>
      <c r="AA20" s="186">
        <f t="shared" si="285"/>
        <v>0.42479012345679024</v>
      </c>
      <c r="AB20" s="138">
        <f t="shared" si="30"/>
        <v>0.4930352080475538</v>
      </c>
      <c r="AC20" s="138">
        <f t="shared" si="31"/>
        <v>0.44968088541945295</v>
      </c>
      <c r="AD20" s="138">
        <f t="shared" ref="AD20:AG20" si="286">IF(AD$2="No",IFERROR((AD53-AD$35)/(AD$34-AD$35),"NA"),IF(AD$2="Sí",IFERROR(1-((AD53-AD$35)/(AD$34-AD$35)),"NA"),""))</f>
        <v>0.74426807760141078</v>
      </c>
      <c r="AE20" s="138">
        <f t="shared" si="286"/>
        <v>0.78021978021978022</v>
      </c>
      <c r="AF20" s="138">
        <f t="shared" si="286"/>
        <v>0.82838902874442621</v>
      </c>
      <c r="AG20" s="138">
        <f t="shared" si="286"/>
        <v>0.7305925406836411</v>
      </c>
      <c r="AH20" s="138">
        <f t="shared" si="33"/>
        <v>0.77086735681231466</v>
      </c>
      <c r="AI20" s="138">
        <f t="shared" ref="AI20:AP20" si="287">IF(AI$2="No",IFERROR((AI53-AI$35)/(AI$34-AI$35),"NA"),IF(AI$2="Sí",IFERROR(1-((AI53-AI$35)/(AI$34-AI$35)),"NA"),""))</f>
        <v>0.73815795771146764</v>
      </c>
      <c r="AJ20" s="138">
        <f t="shared" si="287"/>
        <v>0.37419212015736136</v>
      </c>
      <c r="AK20" s="138">
        <f t="shared" si="287"/>
        <v>0.36737049670617899</v>
      </c>
      <c r="AL20" s="138">
        <f t="shared" si="287"/>
        <v>0.23142195915597721</v>
      </c>
      <c r="AM20" s="138">
        <f t="shared" si="287"/>
        <v>0.26863282596044152</v>
      </c>
      <c r="AN20" s="138">
        <f t="shared" si="287"/>
        <v>0.64949896107160787</v>
      </c>
      <c r="AO20" s="138">
        <f t="shared" si="287"/>
        <v>0.32954202932185361</v>
      </c>
      <c r="AP20" s="138">
        <f t="shared" si="287"/>
        <v>0.57594936708860767</v>
      </c>
      <c r="AQ20" s="138">
        <f t="shared" si="9"/>
        <v>0.44184571464668693</v>
      </c>
      <c r="AR20" s="138">
        <f t="shared" si="35"/>
        <v>0.60635653572950077</v>
      </c>
      <c r="AS20" s="138">
        <f t="shared" ref="AS20:AU20" si="288">IF(AS$2="No",IFERROR((AS53-AS$35)/(AS$34-AS$35),"NA"),IF(AS$2="Sí",IFERROR(1-((AS53-AS$35)/(AS$34-AS$35)),"NA"),""))</f>
        <v>0.33791503489379487</v>
      </c>
      <c r="AT20" s="138">
        <f t="shared" si="288"/>
        <v>0.3345464865120954</v>
      </c>
      <c r="AU20" s="138">
        <f t="shared" si="288"/>
        <v>0.21</v>
      </c>
      <c r="AV20" s="138">
        <f t="shared" si="10"/>
        <v>0.29415384046863008</v>
      </c>
      <c r="AW20" s="138">
        <f t="shared" ref="AW20:BA20" si="289">IF(AW$2="No",IFERROR((AW53-AW$35)/(AW$34-AW$35),"NA"),IF(AW$2="Sí",IFERROR(1-((AW53-AW$35)/(AW$34-AW$35)),"NA"),""))</f>
        <v>0.49494949494949503</v>
      </c>
      <c r="AX20" s="138">
        <f t="shared" si="289"/>
        <v>0.98100603442035617</v>
      </c>
      <c r="AY20" s="138">
        <f t="shared" si="289"/>
        <v>0.37962867904023967</v>
      </c>
      <c r="AZ20" s="138">
        <f t="shared" si="289"/>
        <v>0.64745724777671365</v>
      </c>
      <c r="BA20" s="138">
        <f t="shared" si="289"/>
        <v>0.3133008191378559</v>
      </c>
      <c r="BB20" s="138">
        <f t="shared" si="38"/>
        <v>0.56326845506493206</v>
      </c>
      <c r="BC20" s="138">
        <f t="shared" si="39"/>
        <v>0.4287111477667811</v>
      </c>
      <c r="BD20" s="138">
        <f t="shared" ref="BD20:BG20" si="290">IFERROR((BD53-MIN(BD$39:BD$61))/(MAX(BD$39:BD$61)-MIN(BD$39:BD$61)),"NA")</f>
        <v>0.72235934807409974</v>
      </c>
      <c r="BE20" s="138">
        <f t="shared" si="290"/>
        <v>0.63076055376333662</v>
      </c>
      <c r="BF20" s="138">
        <f t="shared" si="290"/>
        <v>3.0706488375514075E-2</v>
      </c>
      <c r="BG20" s="138">
        <f t="shared" si="290"/>
        <v>0.35760970320928365</v>
      </c>
      <c r="BH20" s="138">
        <f t="shared" si="41"/>
        <v>0.43535902335555854</v>
      </c>
      <c r="BI20" s="138">
        <f t="shared" ref="BI20:BJ20" si="291">IF(BI$2="No",IFERROR((BI53-BI$35)/(BI$34-BI$35),"NA"),IF(BI$2="Sí",IFERROR(1-((BI53-BI$35)/(BI$34-BI$35)),"NA"),""))</f>
        <v>3.2687517016742891E-2</v>
      </c>
      <c r="BJ20" s="138">
        <f t="shared" si="291"/>
        <v>0</v>
      </c>
      <c r="BK20" s="138">
        <f t="shared" si="11"/>
        <v>1.6343758508371446E-2</v>
      </c>
      <c r="BL20" s="138">
        <f t="shared" si="12"/>
        <v>0.22585139093196499</v>
      </c>
      <c r="BM20" s="138">
        <f t="shared" ref="BM20:BN20" si="292">IF(BM$2="No",IFERROR((BM53-BM$35)/(BM$34-BM$35),"NA"),IF(BM$2="Sí",IFERROR(1-((BM53-BM$35)/(BM$34-BM$35)),"NA"),""))</f>
        <v>0.41287249224959682</v>
      </c>
      <c r="BN20" s="138">
        <f t="shared" si="292"/>
        <v>0.52788786589822945</v>
      </c>
      <c r="BO20" s="138">
        <f t="shared" ref="BO20" si="293">IF(BO$2="No",IFERROR((BO53-BO$35)/(BO$34-BO$35),"NA"),IF(BO$2="Sí",IFERROR(1-((BO53-BO$35)/(BO$34-BO$35)),"NA"),""))</f>
        <v>0.55921869947274339</v>
      </c>
      <c r="BP20" s="138">
        <f t="shared" si="45"/>
        <v>0.49999301920685663</v>
      </c>
      <c r="BQ20" s="138">
        <f t="shared" ref="BQ20:BT20" si="294">IF(BQ$2="No",IFERROR((BQ53-BQ$35)/(BQ$34-BQ$35),"NA"),IF(BQ$2="Sí",IFERROR(1-((BQ53-BQ$35)/(BQ$34-BQ$35)),"NA"),""))</f>
        <v>0.32004164530883905</v>
      </c>
      <c r="BR20" s="138">
        <f t="shared" si="294"/>
        <v>0.17728807735342017</v>
      </c>
      <c r="BS20" s="138">
        <f t="shared" si="294"/>
        <v>0.5116456304260153</v>
      </c>
      <c r="BT20" s="138">
        <f t="shared" si="294"/>
        <v>0.19447199465345039</v>
      </c>
      <c r="BU20" s="138">
        <f t="shared" si="13"/>
        <v>0.30086183693543123</v>
      </c>
      <c r="BV20" s="138">
        <f t="shared" si="14"/>
        <v>0.40042742807114395</v>
      </c>
      <c r="BW20" s="138">
        <f t="shared" ref="BW20:BX20" si="295">IF(BW$2="No",IFERROR((BW53-BW$35)/(BW$34-BW$35),"NA"),IF(BW$2="Sí",IFERROR(1-((BW53-BW$35)/(BW$34-BW$35)),"NA"),""))</f>
        <v>0.25469926756382921</v>
      </c>
      <c r="BX20" s="138">
        <f t="shared" si="295"/>
        <v>0.4179371295069661</v>
      </c>
      <c r="BY20" s="138">
        <f t="shared" si="15"/>
        <v>0.33631819853539768</v>
      </c>
      <c r="BZ20" s="138">
        <f t="shared" ref="BZ20:CA20" si="296">IF(BZ$2="No",IFERROR((BZ53-BZ$35)/(BZ$34-BZ$35),"NA"),IF(BZ$2="Sí",IFERROR(1-((BZ53-BZ$35)/(BZ$34-BZ$35)),"NA"),""))</f>
        <v>0.45384821639761741</v>
      </c>
      <c r="CA20" s="138">
        <f t="shared" si="296"/>
        <v>0.42079022628873874</v>
      </c>
      <c r="CB20" s="138">
        <f t="shared" si="16"/>
        <v>0.43731922134317808</v>
      </c>
      <c r="CC20" s="138">
        <f t="shared" ref="CC20:CD20" si="297">IF(CC$2="No",IFERROR((CC53-CC$35)/(CC$34-CC$35),"NA"),IF(CC$2="Sí",IFERROR(1-((CC53-CC$35)/(CC$34-CC$35)),"NA"),""))</f>
        <v>3.6213963276993167E-3</v>
      </c>
      <c r="CD20" s="138">
        <f t="shared" si="297"/>
        <v>0.14895526645544474</v>
      </c>
      <c r="CE20" s="138">
        <f t="shared" si="17"/>
        <v>7.6288331391572026E-2</v>
      </c>
      <c r="CF20" s="138">
        <f t="shared" si="18"/>
        <v>0.28330858375671591</v>
      </c>
      <c r="CG20" s="138">
        <f t="shared" si="19"/>
        <v>0.41874954072254655</v>
      </c>
      <c r="CH20" s="139">
        <f t="shared" si="50"/>
        <v>13</v>
      </c>
      <c r="CI20" s="139">
        <f t="shared" si="20"/>
        <v>83</v>
      </c>
    </row>
    <row r="21" spans="1:87" x14ac:dyDescent="0.45">
      <c r="A21" s="137" t="s">
        <v>189</v>
      </c>
      <c r="B21" s="138">
        <f t="shared" si="21"/>
        <v>0</v>
      </c>
      <c r="C21" s="138">
        <f t="shared" si="21"/>
        <v>0</v>
      </c>
      <c r="D21" s="138">
        <f t="shared" ref="D21" si="298">IF(D$2="No",IFERROR((D54-D$35)/(D$34-D$35),"NA"),IF(D$2="Sí",IFERROR(1-((D54-D$35)/(D$34-D$35)),"NA"),""))</f>
        <v>0.16110565399252766</v>
      </c>
      <c r="E21" s="138">
        <f t="shared" si="23"/>
        <v>5.3701884664175886E-2</v>
      </c>
      <c r="F21" s="138">
        <f t="shared" ref="F21:H21" si="299">IF(F$2="No",IFERROR((F54-F$35)/(F$34-F$35),"NA"),IF(F$2="Sí",IFERROR(1-((F54-F$35)/(F$34-F$35)),"NA"),""))</f>
        <v>0.42015566274909832</v>
      </c>
      <c r="G21" s="138">
        <f t="shared" si="299"/>
        <v>0.65356986676074824</v>
      </c>
      <c r="H21" s="138">
        <f t="shared" si="299"/>
        <v>0.24289948681006313</v>
      </c>
      <c r="I21" s="138">
        <f t="shared" si="1"/>
        <v>0.43887500543996993</v>
      </c>
      <c r="J21" s="138">
        <f t="shared" si="2"/>
        <v>0.24628844505207292</v>
      </c>
      <c r="K21" s="138">
        <f t="shared" ref="K21:M21" si="300">IF(K$2="No",IFERROR((K54-K$35)/(K$34-K$35),"NA"),IF(K$2="Sí",IFERROR(1-((K54-K$35)/(K$34-K$35)),"NA"),""))</f>
        <v>0.32853259386389666</v>
      </c>
      <c r="L21" s="138">
        <f t="shared" si="300"/>
        <v>0.17182488158346598</v>
      </c>
      <c r="M21" s="138">
        <f t="shared" si="300"/>
        <v>7.0120181317167768E-2</v>
      </c>
      <c r="N21" s="138">
        <f t="shared" ref="N21" si="301">IF(N$2="No",IFERROR((N54-N$35)/(N$34-N$35),"NA"),IF(N$2="Sí",IFERROR(1-((N54-N$35)/(N$34-N$35)),"NA"),""))</f>
        <v>0.13653289201489452</v>
      </c>
      <c r="O21" s="138">
        <f t="shared" si="4"/>
        <v>0.17675263719485623</v>
      </c>
      <c r="P21" s="138">
        <f t="shared" ref="P21:Q21" si="302">IF(P$2="No",IFERROR((P54-P$35)/(P$34-P$35),"NA"),IF(P$2="Sí",IFERROR(1-((P54-P$35)/(P$34-P$35)),"NA"),""))</f>
        <v>0.62394180635757102</v>
      </c>
      <c r="Q21" s="138">
        <f t="shared" si="302"/>
        <v>0.8019801980198018</v>
      </c>
      <c r="R21" s="138">
        <f t="shared" si="5"/>
        <v>0.71296100218868641</v>
      </c>
      <c r="S21" s="138">
        <f t="shared" si="6"/>
        <v>0.44485681969177132</v>
      </c>
      <c r="T21" s="138">
        <f t="shared" ref="T21:X21" si="303">IF(T$2="No",IFERROR((T54-T$35)/(T$34-T$35),"NA"),IF(T$2="Sí",IFERROR(1-((T54-T$35)/(T$34-T$35)),"NA"),""))</f>
        <v>0.43918918918918914</v>
      </c>
      <c r="U21" s="138">
        <f t="shared" si="303"/>
        <v>9.2592592592592587E-2</v>
      </c>
      <c r="V21" s="138">
        <f t="shared" si="303"/>
        <v>0.38441145281018013</v>
      </c>
      <c r="W21" s="138">
        <f t="shared" si="303"/>
        <v>0.42307692307692313</v>
      </c>
      <c r="X21" s="138">
        <f t="shared" si="303"/>
        <v>0.3125</v>
      </c>
      <c r="Y21" s="138">
        <f t="shared" si="7"/>
        <v>0.33035403153377702</v>
      </c>
      <c r="Z21" s="138">
        <f t="shared" ref="Z21:AA21" si="304">IF(Z$2="No",IFERROR((Z54-Z$35)/(Z$34-Z$35),"NA"),IF(Z$2="Sí",IFERROR(1-((Z54-Z$35)/(Z$34-Z$35)),"NA"),""))</f>
        <v>0.16049382716049373</v>
      </c>
      <c r="AA21" s="186">
        <f t="shared" si="304"/>
        <v>0</v>
      </c>
      <c r="AB21" s="138">
        <f t="shared" si="30"/>
        <v>8.0246913580246867E-2</v>
      </c>
      <c r="AC21" s="138">
        <f t="shared" si="31"/>
        <v>0.20530047255701195</v>
      </c>
      <c r="AD21" s="138">
        <f t="shared" ref="AD21:AG21" si="305">IF(AD$2="No",IFERROR((AD54-AD$35)/(AD$34-AD$35),"NA"),IF(AD$2="Sí",IFERROR(1-((AD54-AD$35)/(AD$34-AD$35)),"NA"),""))</f>
        <v>0.77813852813852802</v>
      </c>
      <c r="AE21" s="138">
        <f t="shared" si="305"/>
        <v>0.81684981684981683</v>
      </c>
      <c r="AF21" s="138">
        <f t="shared" si="305"/>
        <v>0.90282096845846282</v>
      </c>
      <c r="AG21" s="138">
        <f t="shared" si="305"/>
        <v>0.63209530483531895</v>
      </c>
      <c r="AH21" s="138">
        <f t="shared" si="33"/>
        <v>0.78247615457053166</v>
      </c>
      <c r="AI21" s="138">
        <f t="shared" ref="AI21:AP21" si="306">IF(AI$2="No",IFERROR((AI54-AI$35)/(AI$34-AI$35),"NA"),IF(AI$2="Sí",IFERROR(1-((AI54-AI$35)/(AI$34-AI$35)),"NA"),""))</f>
        <v>0.77212546377124835</v>
      </c>
      <c r="AJ21" s="138">
        <f t="shared" si="306"/>
        <v>0.35950887877331117</v>
      </c>
      <c r="AK21" s="138">
        <f t="shared" si="306"/>
        <v>0.1669604937086413</v>
      </c>
      <c r="AL21" s="138">
        <f t="shared" si="306"/>
        <v>8.7519923498619395E-2</v>
      </c>
      <c r="AM21" s="138">
        <f t="shared" si="306"/>
        <v>8.4532614446460666E-2</v>
      </c>
      <c r="AN21" s="138">
        <f t="shared" si="306"/>
        <v>0.37973530146746554</v>
      </c>
      <c r="AO21" s="138">
        <f t="shared" si="306"/>
        <v>0.20083866554904961</v>
      </c>
      <c r="AP21" s="138">
        <f t="shared" si="306"/>
        <v>0.2151898734177215</v>
      </c>
      <c r="AQ21" s="138">
        <f t="shared" si="9"/>
        <v>0.28330140182906466</v>
      </c>
      <c r="AR21" s="138">
        <f t="shared" si="35"/>
        <v>0.53288877819979819</v>
      </c>
      <c r="AS21" s="138">
        <f t="shared" ref="AS21:AU21" si="307">IF(AS$2="No",IFERROR((AS54-AS$35)/(AS$34-AS$35),"NA"),IF(AS$2="Sí",IFERROR(1-((AS54-AS$35)/(AS$34-AS$35)),"NA"),""))</f>
        <v>0.64688970290553549</v>
      </c>
      <c r="AT21" s="138">
        <f t="shared" si="307"/>
        <v>0.63003391557644717</v>
      </c>
      <c r="AU21" s="138">
        <f t="shared" si="307"/>
        <v>0.24</v>
      </c>
      <c r="AV21" s="138">
        <f t="shared" si="10"/>
        <v>0.50564120616066088</v>
      </c>
      <c r="AW21" s="138">
        <f t="shared" ref="AW21:BA21" si="308">IF(AW$2="No",IFERROR((AW54-AW$35)/(AW$34-AW$35),"NA"),IF(AW$2="Sí",IFERROR(1-((AW54-AW$35)/(AW$34-AW$35)),"NA"),""))</f>
        <v>0.29797979797979801</v>
      </c>
      <c r="AX21" s="138">
        <f t="shared" si="308"/>
        <v>0.90848060758514748</v>
      </c>
      <c r="AY21" s="138">
        <f t="shared" si="308"/>
        <v>0.41310891997959764</v>
      </c>
      <c r="AZ21" s="138">
        <f t="shared" si="308"/>
        <v>0.81420903164633374</v>
      </c>
      <c r="BA21" s="138">
        <f t="shared" si="308"/>
        <v>0.53644143532453259</v>
      </c>
      <c r="BB21" s="138">
        <f t="shared" si="38"/>
        <v>0.594043958503082</v>
      </c>
      <c r="BC21" s="138">
        <f t="shared" si="39"/>
        <v>0.54984258233187144</v>
      </c>
      <c r="BD21" s="138">
        <f t="shared" ref="BD21:BG21" si="309">IFERROR((BD54-MIN(BD$39:BD$61))/(MAX(BD$39:BD$61)-MIN(BD$39:BD$61)),"NA")</f>
        <v>0.10077631334411274</v>
      </c>
      <c r="BE21" s="138">
        <f t="shared" si="309"/>
        <v>0.68256118593907067</v>
      </c>
      <c r="BF21" s="138">
        <f t="shared" si="309"/>
        <v>7.8414962709164135E-2</v>
      </c>
      <c r="BG21" s="138">
        <f t="shared" si="309"/>
        <v>0.66806722309723876</v>
      </c>
      <c r="BH21" s="138">
        <f t="shared" si="41"/>
        <v>0.38245492127239655</v>
      </c>
      <c r="BI21" s="138">
        <f t="shared" ref="BI21:BJ21" si="310">IF(BI$2="No",IFERROR((BI54-BI$35)/(BI$34-BI$35),"NA"),IF(BI$2="Sí",IFERROR(1-((BI54-BI$35)/(BI$34-BI$35)),"NA"),""))</f>
        <v>0.23055104965710155</v>
      </c>
      <c r="BJ21" s="138">
        <f t="shared" si="310"/>
        <v>0.67602253756260422</v>
      </c>
      <c r="BK21" s="138">
        <f t="shared" si="11"/>
        <v>0.45328679360985291</v>
      </c>
      <c r="BL21" s="138">
        <f t="shared" si="12"/>
        <v>0.41787085744112473</v>
      </c>
      <c r="BM21" s="138">
        <f t="shared" ref="BM21:BN21" si="311">IF(BM$2="No",IFERROR((BM54-BM$35)/(BM$34-BM$35),"NA"),IF(BM$2="Sí",IFERROR(1-((BM54-BM$35)/(BM$34-BM$35)),"NA"),""))</f>
        <v>2.3836247935110768E-2</v>
      </c>
      <c r="BN21" s="138">
        <f t="shared" si="311"/>
        <v>0</v>
      </c>
      <c r="BO21" s="138">
        <f t="shared" ref="BO21" si="312">IF(BO$2="No",IFERROR((BO54-BO$35)/(BO$34-BO$35),"NA"),IF(BO$2="Sí",IFERROR(1-((BO54-BO$35)/(BO$34-BO$35)),"NA"),""))</f>
        <v>8.5298302351422009E-2</v>
      </c>
      <c r="BP21" s="138">
        <f t="shared" si="45"/>
        <v>3.637818342884426E-2</v>
      </c>
      <c r="BQ21" s="138">
        <f t="shared" ref="BQ21:BT21" si="313">IF(BQ$2="No",IFERROR((BQ54-BQ$35)/(BQ$34-BQ$35),"NA"),IF(BQ$2="Sí",IFERROR(1-((BQ54-BQ$35)/(BQ$34-BQ$35)),"NA"),""))</f>
        <v>3.2394593755379744E-2</v>
      </c>
      <c r="BR21" s="138">
        <f t="shared" si="313"/>
        <v>7.1780348935454846E-2</v>
      </c>
      <c r="BS21" s="138">
        <f t="shared" si="313"/>
        <v>0</v>
      </c>
      <c r="BT21" s="138">
        <f t="shared" si="313"/>
        <v>3.9411060083798105E-2</v>
      </c>
      <c r="BU21" s="138">
        <f t="shared" si="13"/>
        <v>3.589650069365817E-2</v>
      </c>
      <c r="BV21" s="138">
        <f t="shared" si="14"/>
        <v>3.6137342061251215E-2</v>
      </c>
      <c r="BW21" s="138">
        <f t="shared" ref="BW21:BX21" si="314">IF(BW$2="No",IFERROR((BW54-BW$35)/(BW$34-BW$35),"NA"),IF(BW$2="Sí",IFERROR(1-((BW54-BW$35)/(BW$34-BW$35)),"NA"),""))</f>
        <v>0.25681723849993549</v>
      </c>
      <c r="BX21" s="138">
        <f t="shared" si="314"/>
        <v>0.59030198865068906</v>
      </c>
      <c r="BY21" s="138">
        <f t="shared" si="15"/>
        <v>0.42355961357531224</v>
      </c>
      <c r="BZ21" s="138">
        <f t="shared" ref="BZ21:CA21" si="315">IF(BZ$2="No",IFERROR((BZ54-BZ$35)/(BZ$34-BZ$35),"NA"),IF(BZ$2="Sí",IFERROR(1-((BZ54-BZ$35)/(BZ$34-BZ$35)),"NA"),""))</f>
        <v>0.90353115990023602</v>
      </c>
      <c r="CA21" s="138">
        <f t="shared" si="315"/>
        <v>0.45758204289347559</v>
      </c>
      <c r="CB21" s="138">
        <f t="shared" si="16"/>
        <v>0.68055660139685581</v>
      </c>
      <c r="CC21" s="138">
        <f t="shared" ref="CC21:CD21" si="316">IF(CC$2="No",IFERROR((CC54-CC$35)/(CC$34-CC$35),"NA"),IF(CC$2="Sí",IFERROR(1-((CC54-CC$35)/(CC$34-CC$35)),"NA"),""))</f>
        <v>0</v>
      </c>
      <c r="CD21" s="138">
        <f t="shared" si="316"/>
        <v>7.6302733320429098E-2</v>
      </c>
      <c r="CE21" s="138">
        <f t="shared" si="17"/>
        <v>3.8151366660214549E-2</v>
      </c>
      <c r="CF21" s="138">
        <f t="shared" si="18"/>
        <v>0.38075586054412747</v>
      </c>
      <c r="CG21" s="138">
        <f t="shared" si="19"/>
        <v>0.35174264473487871</v>
      </c>
      <c r="CH21" s="139">
        <f t="shared" si="50"/>
        <v>21</v>
      </c>
      <c r="CI21" s="139">
        <f t="shared" si="20"/>
        <v>83</v>
      </c>
    </row>
    <row r="22" spans="1:87" x14ac:dyDescent="0.45">
      <c r="A22" s="137" t="s">
        <v>190</v>
      </c>
      <c r="B22" s="138">
        <f t="shared" si="21"/>
        <v>0</v>
      </c>
      <c r="C22" s="138">
        <f t="shared" si="21"/>
        <v>0</v>
      </c>
      <c r="D22" s="138">
        <f t="shared" ref="D22" si="317">IF(D$2="No",IFERROR((D55-D$35)/(D$34-D$35),"NA"),IF(D$2="Sí",IFERROR(1-((D55-D$35)/(D$34-D$35)),"NA"),""))</f>
        <v>0</v>
      </c>
      <c r="E22" s="138">
        <f t="shared" si="23"/>
        <v>0</v>
      </c>
      <c r="F22" s="138">
        <f t="shared" ref="F22:H22" si="318">IF(F$2="No",IFERROR((F55-F$35)/(F$34-F$35),"NA"),IF(F$2="Sí",IFERROR(1-((F55-F$35)/(F$34-F$35)),"NA"),""))</f>
        <v>8.7925157428200063E-2</v>
      </c>
      <c r="G22" s="138">
        <f t="shared" si="318"/>
        <v>0</v>
      </c>
      <c r="H22" s="138">
        <f t="shared" si="318"/>
        <v>0.6218098423974171</v>
      </c>
      <c r="I22" s="138">
        <f t="shared" si="1"/>
        <v>0.23657833327520572</v>
      </c>
      <c r="J22" s="138">
        <f t="shared" si="2"/>
        <v>0.11828916663760286</v>
      </c>
      <c r="K22" s="138">
        <f t="shared" ref="K22:M22" si="319">IF(K$2="No",IFERROR((K55-K$35)/(K$34-K$35),"NA"),IF(K$2="Sí",IFERROR(1-((K55-K$35)/(K$34-K$35)),"NA"),""))</f>
        <v>0.5368524922078789</v>
      </c>
      <c r="L22" s="138">
        <f t="shared" si="319"/>
        <v>0.66627430954144162</v>
      </c>
      <c r="M22" s="138">
        <f t="shared" si="319"/>
        <v>3.52961624294326E-2</v>
      </c>
      <c r="N22" s="138">
        <f t="shared" ref="N22" si="320">IF(N$2="No",IFERROR((N55-N$35)/(N$34-N$35),"NA"),IF(N$2="Sí",IFERROR(1-((N55-N$35)/(N$34-N$35)),"NA"),""))</f>
        <v>0.20686801820438563</v>
      </c>
      <c r="O22" s="138">
        <f t="shared" si="4"/>
        <v>0.36132274559578464</v>
      </c>
      <c r="P22" s="138">
        <f t="shared" ref="P22:Q22" si="321">IF(P$2="No",IFERROR((P55-P$35)/(P$34-P$35),"NA"),IF(P$2="Sí",IFERROR(1-((P55-P$35)/(P$34-P$35)),"NA"),""))</f>
        <v>0.39520452754918067</v>
      </c>
      <c r="Q22" s="138">
        <f t="shared" si="321"/>
        <v>0.99739447628973388</v>
      </c>
      <c r="R22" s="138">
        <f t="shared" si="5"/>
        <v>0.69629950191945733</v>
      </c>
      <c r="S22" s="138">
        <f t="shared" si="6"/>
        <v>0.52881112375762096</v>
      </c>
      <c r="T22" s="138">
        <f t="shared" ref="T22:X22" si="322">IF(T$2="No",IFERROR((T55-T$35)/(T$34-T$35),"NA"),IF(T$2="Sí",IFERROR(1-((T55-T$35)/(T$34-T$35)),"NA"),""))</f>
        <v>0.26315789473684192</v>
      </c>
      <c r="U22" s="138">
        <f t="shared" si="322"/>
        <v>0.28265107212475626</v>
      </c>
      <c r="V22" s="138">
        <f t="shared" si="322"/>
        <v>0.87207679857118892</v>
      </c>
      <c r="W22" s="138">
        <f t="shared" si="322"/>
        <v>0.90553306342780038</v>
      </c>
      <c r="X22" s="138">
        <f t="shared" si="322"/>
        <v>0.39473684210526311</v>
      </c>
      <c r="Y22" s="138">
        <f t="shared" si="7"/>
        <v>0.54363113419317011</v>
      </c>
      <c r="Z22" s="138">
        <f t="shared" ref="Z22:AA22" si="323">IF(Z$2="No",IFERROR((Z55-Z$35)/(Z$34-Z$35),"NA"),IF(Z$2="Sí",IFERROR(1-((Z55-Z$35)/(Z$34-Z$35)),"NA"),""))</f>
        <v>0.50734243014944769</v>
      </c>
      <c r="AA22" s="186">
        <f t="shared" si="323"/>
        <v>0.9026900584795321</v>
      </c>
      <c r="AB22" s="138">
        <f t="shared" si="30"/>
        <v>0.70501624431448984</v>
      </c>
      <c r="AC22" s="138">
        <f t="shared" si="31"/>
        <v>0.62432368925382997</v>
      </c>
      <c r="AD22" s="138">
        <f t="shared" ref="AD22:AG22" si="324">IF(AD$2="No",IFERROR((AD55-AD$35)/(AD$34-AD$35),"NA"),IF(AD$2="Sí",IFERROR(1-((AD55-AD$35)/(AD$34-AD$35)),"NA"),""))</f>
        <v>0.87354750512645241</v>
      </c>
      <c r="AE22" s="138">
        <f t="shared" si="324"/>
        <v>1</v>
      </c>
      <c r="AF22" s="138">
        <f t="shared" si="324"/>
        <v>0.93336294980008871</v>
      </c>
      <c r="AG22" s="138">
        <f t="shared" si="324"/>
        <v>0.92623464758602914</v>
      </c>
      <c r="AH22" s="138">
        <f t="shared" si="33"/>
        <v>0.93328627562814259</v>
      </c>
      <c r="AI22" s="138">
        <f t="shared" ref="AI22:AP22" si="325">IF(AI$2="No",IFERROR((AI55-AI$35)/(AI$34-AI$35),"NA"),IF(AI$2="Sí",IFERROR(1-((AI55-AI$35)/(AI$34-AI$35)),"NA"),""))</f>
        <v>0.49760349092716488</v>
      </c>
      <c r="AJ22" s="138">
        <f t="shared" si="325"/>
        <v>9.6706111438745079E-2</v>
      </c>
      <c r="AK22" s="138">
        <f t="shared" si="325"/>
        <v>0.17240621707361214</v>
      </c>
      <c r="AL22" s="138">
        <f t="shared" si="325"/>
        <v>4.1587107332576187E-2</v>
      </c>
      <c r="AM22" s="138">
        <f t="shared" si="325"/>
        <v>3.5682884825555448E-2</v>
      </c>
      <c r="AN22" s="138">
        <f t="shared" si="325"/>
        <v>3.3707330212666774E-2</v>
      </c>
      <c r="AO22" s="138">
        <f t="shared" si="325"/>
        <v>0.41130326951174911</v>
      </c>
      <c r="AP22" s="138">
        <f t="shared" si="325"/>
        <v>0.11392405063291138</v>
      </c>
      <c r="AQ22" s="138">
        <f t="shared" si="9"/>
        <v>0.17536505774437264</v>
      </c>
      <c r="AR22" s="138">
        <f t="shared" si="35"/>
        <v>0.5543256666862576</v>
      </c>
      <c r="AS22" s="138">
        <f t="shared" ref="AS22:AU22" si="326">IF(AS$2="No",IFERROR((AS55-AS$35)/(AS$34-AS$35),"NA"),IF(AS$2="Sí",IFERROR(1-((AS55-AS$35)/(AS$34-AS$35)),"NA"),""))</f>
        <v>0.62029514891152926</v>
      </c>
      <c r="AT22" s="138">
        <f t="shared" si="326"/>
        <v>0</v>
      </c>
      <c r="AU22" s="138">
        <f t="shared" si="326"/>
        <v>0.01</v>
      </c>
      <c r="AV22" s="138">
        <f t="shared" si="10"/>
        <v>0.21009838297050976</v>
      </c>
      <c r="AW22" s="138">
        <f t="shared" ref="AW22:BA22" si="327">IF(AW$2="No",IFERROR((AW55-AW$35)/(AW$34-AW$35),"NA"),IF(AW$2="Sí",IFERROR(1-((AW55-AW$35)/(AW$34-AW$35)),"NA"),""))</f>
        <v>0</v>
      </c>
      <c r="AX22" s="138">
        <f t="shared" si="327"/>
        <v>0.79500152277754221</v>
      </c>
      <c r="AY22" s="138">
        <f t="shared" si="327"/>
        <v>1</v>
      </c>
      <c r="AZ22" s="138" t="str">
        <f t="shared" si="327"/>
        <v>NA</v>
      </c>
      <c r="BA22" s="138">
        <f t="shared" si="327"/>
        <v>0.45085583813489422</v>
      </c>
      <c r="BB22" s="138">
        <f t="shared" si="38"/>
        <v>0.56146434022810909</v>
      </c>
      <c r="BC22" s="138">
        <f t="shared" si="39"/>
        <v>0.38578136159930942</v>
      </c>
      <c r="BD22" s="138">
        <f t="shared" ref="BD22:BG22" si="328">IFERROR((BD55-MIN(BD$39:BD$61))/(MAX(BD$39:BD$61)-MIN(BD$39:BD$61)),"NA")</f>
        <v>4.688920825816776E-2</v>
      </c>
      <c r="BE22" s="138">
        <f t="shared" si="328"/>
        <v>0</v>
      </c>
      <c r="BF22" s="138">
        <f t="shared" si="328"/>
        <v>0</v>
      </c>
      <c r="BG22" s="138">
        <f t="shared" si="328"/>
        <v>0.53648827422505818</v>
      </c>
      <c r="BH22" s="138">
        <f t="shared" si="41"/>
        <v>0.14584437062080649</v>
      </c>
      <c r="BI22" s="138">
        <f t="shared" ref="BI22:BJ22" si="329">IF(BI$2="No",IFERROR((BI55-BI$35)/(BI$34-BI$35),"NA"),IF(BI$2="Sí",IFERROR(1-((BI55-BI$35)/(BI$34-BI$35)),"NA"),""))</f>
        <v>0.24018721750720584</v>
      </c>
      <c r="BJ22" s="138">
        <f t="shared" si="329"/>
        <v>0.7983481240664263</v>
      </c>
      <c r="BK22" s="138">
        <f t="shared" si="11"/>
        <v>0.51926767078681602</v>
      </c>
      <c r="BL22" s="138">
        <f t="shared" si="12"/>
        <v>0.33255602070381124</v>
      </c>
      <c r="BM22" s="138">
        <f t="shared" ref="BM22:BN22" si="330">IF(BM$2="No",IFERROR((BM55-BM$35)/(BM$34-BM$35),"NA"),IF(BM$2="Sí",IFERROR(1-((BM55-BM$35)/(BM$34-BM$35)),"NA"),""))</f>
        <v>2.2351105783437328E-2</v>
      </c>
      <c r="BN22" s="138">
        <f t="shared" si="330"/>
        <v>9.0647910788902455E-2</v>
      </c>
      <c r="BO22" s="138">
        <f t="shared" ref="BO22" si="331">IF(BO$2="No",IFERROR((BO55-BO$35)/(BO$34-BO$35),"NA"),IF(BO$2="Sí",IFERROR(1-((BO55-BO$35)/(BO$34-BO$35)),"NA"),""))</f>
        <v>0.32493912838290134</v>
      </c>
      <c r="BP22" s="138">
        <f t="shared" si="45"/>
        <v>0.14597938165174704</v>
      </c>
      <c r="BQ22" s="138">
        <f t="shared" ref="BQ22:BT22" si="332">IF(BQ$2="No",IFERROR((BQ55-BQ$35)/(BQ$34-BQ$35),"NA"),IF(BQ$2="Sí",IFERROR(1-((BQ55-BQ$35)/(BQ$34-BQ$35)),"NA"),""))</f>
        <v>0</v>
      </c>
      <c r="BR22" s="138">
        <f t="shared" si="332"/>
        <v>0.14108748056492032</v>
      </c>
      <c r="BS22" s="138">
        <f t="shared" si="332"/>
        <v>0</v>
      </c>
      <c r="BT22" s="138">
        <f t="shared" si="332"/>
        <v>1.3083943044929661E-2</v>
      </c>
      <c r="BU22" s="138">
        <f t="shared" si="13"/>
        <v>3.8542855902462494E-2</v>
      </c>
      <c r="BV22" s="138">
        <f t="shared" si="14"/>
        <v>9.2261118777104772E-2</v>
      </c>
      <c r="BW22" s="138">
        <f t="shared" ref="BW22:BX22" si="333">IF(BW$2="No",IFERROR((BW55-BW$35)/(BW$34-BW$35),"NA"),IF(BW$2="Sí",IFERROR(1-((BW55-BW$35)/(BW$34-BW$35)),"NA"),""))</f>
        <v>0.3123507221448853</v>
      </c>
      <c r="BX22" s="138">
        <f t="shared" si="333"/>
        <v>0.64864086405318</v>
      </c>
      <c r="BY22" s="138">
        <f t="shared" si="15"/>
        <v>0.48049579309903268</v>
      </c>
      <c r="BZ22" s="138">
        <f t="shared" ref="BZ22:CA22" si="334">IF(BZ$2="No",IFERROR((BZ55-BZ$35)/(BZ$34-BZ$35),"NA"),IF(BZ$2="Sí",IFERROR(1-((BZ55-BZ$35)/(BZ$34-BZ$35)),"NA"),""))</f>
        <v>9.9349869501659638E-2</v>
      </c>
      <c r="CA22" s="138">
        <f t="shared" si="334"/>
        <v>7.6155401646094731E-2</v>
      </c>
      <c r="CB22" s="138">
        <f t="shared" si="16"/>
        <v>8.7752635573877191E-2</v>
      </c>
      <c r="CC22" s="138">
        <f t="shared" ref="CC22:CD22" si="335">IF(CC$2="No",IFERROR((CC55-CC$35)/(CC$34-CC$35),"NA"),IF(CC$2="Sí",IFERROR(1-((CC55-CC$35)/(CC$34-CC$35)),"NA"),""))</f>
        <v>0</v>
      </c>
      <c r="CD22" s="138">
        <f t="shared" si="335"/>
        <v>3.8851251540867368E-2</v>
      </c>
      <c r="CE22" s="138">
        <f t="shared" si="17"/>
        <v>1.9425625770433684E-2</v>
      </c>
      <c r="CF22" s="138">
        <f t="shared" si="18"/>
        <v>0.19589135148111456</v>
      </c>
      <c r="CG22" s="138">
        <f t="shared" si="19"/>
        <v>0.35402993736208144</v>
      </c>
      <c r="CH22" s="139">
        <f t="shared" si="50"/>
        <v>19</v>
      </c>
      <c r="CI22" s="139">
        <f t="shared" si="20"/>
        <v>82</v>
      </c>
    </row>
    <row r="23" spans="1:87" x14ac:dyDescent="0.45">
      <c r="A23" s="137" t="s">
        <v>191</v>
      </c>
      <c r="B23" s="138">
        <f t="shared" si="21"/>
        <v>0</v>
      </c>
      <c r="C23" s="138">
        <f t="shared" si="21"/>
        <v>0</v>
      </c>
      <c r="D23" s="138">
        <f t="shared" ref="D23" si="336">IF(D$2="No",IFERROR((D56-D$35)/(D$34-D$35),"NA"),IF(D$2="Sí",IFERROR(1-((D56-D$35)/(D$34-D$35)),"NA"),""))</f>
        <v>2.1783909666193934E-2</v>
      </c>
      <c r="E23" s="138">
        <f t="shared" si="23"/>
        <v>7.2613032220646447E-3</v>
      </c>
      <c r="F23" s="138">
        <f t="shared" ref="F23:H23" si="337">IF(F$2="No",IFERROR((F56-F$35)/(F$34-F$35),"NA"),IF(F$2="Sí",IFERROR(1-((F56-F$35)/(F$34-F$35)),"NA"),""))</f>
        <v>0.58339905109832335</v>
      </c>
      <c r="G23" s="138">
        <f t="shared" si="337"/>
        <v>0.4105791471213282</v>
      </c>
      <c r="H23" s="138">
        <f t="shared" si="337"/>
        <v>0.4647856080084542</v>
      </c>
      <c r="I23" s="138">
        <f t="shared" si="1"/>
        <v>0.48625460207603527</v>
      </c>
      <c r="J23" s="138">
        <f t="shared" si="2"/>
        <v>0.24675795264904996</v>
      </c>
      <c r="K23" s="138">
        <f t="shared" ref="K23:M23" si="338">IF(K$2="No",IFERROR((K56-K$35)/(K$34-K$35),"NA"),IF(K$2="Sí",IFERROR(1-((K56-K$35)/(K$34-K$35)),"NA"),""))</f>
        <v>0.24744822447819359</v>
      </c>
      <c r="L23" s="138">
        <f t="shared" si="338"/>
        <v>0.31867279646213353</v>
      </c>
      <c r="M23" s="138">
        <f t="shared" si="338"/>
        <v>0.14195032772236169</v>
      </c>
      <c r="N23" s="138">
        <f t="shared" ref="N23" si="339">IF(N$2="No",IFERROR((N56-N$35)/(N$34-N$35),"NA"),IF(N$2="Sí",IFERROR(1-((N56-N$35)/(N$34-N$35)),"NA"),""))</f>
        <v>0.2689284236657013</v>
      </c>
      <c r="O23" s="138">
        <f t="shared" si="4"/>
        <v>0.24424994308209752</v>
      </c>
      <c r="P23" s="138">
        <f t="shared" ref="P23:Q23" si="340">IF(P$2="No",IFERROR((P56-P$35)/(P$34-P$35),"NA"),IF(P$2="Sí",IFERROR(1-((P56-P$35)/(P$34-P$35)),"NA"),""))</f>
        <v>1</v>
      </c>
      <c r="Q23" s="138">
        <f t="shared" si="340"/>
        <v>0.89198919891989181</v>
      </c>
      <c r="R23" s="138">
        <f t="shared" si="5"/>
        <v>0.94599459945994591</v>
      </c>
      <c r="S23" s="138">
        <f t="shared" si="6"/>
        <v>0.59512227127102169</v>
      </c>
      <c r="T23" s="138">
        <f t="shared" ref="T23:X23" si="341">IF(T$2="No",IFERROR((T56-T$35)/(T$34-T$35),"NA"),IF(T$2="Sí",IFERROR(1-((T56-T$35)/(T$34-T$35)),"NA"),""))</f>
        <v>0.30712530712530717</v>
      </c>
      <c r="U23" s="138">
        <f t="shared" si="341"/>
        <v>0.55555555555555547</v>
      </c>
      <c r="V23" s="138">
        <f t="shared" si="341"/>
        <v>0.47479032102573981</v>
      </c>
      <c r="W23" s="138">
        <f t="shared" si="341"/>
        <v>1</v>
      </c>
      <c r="X23" s="138">
        <f t="shared" si="341"/>
        <v>0.51136363636363635</v>
      </c>
      <c r="Y23" s="138">
        <f t="shared" si="7"/>
        <v>0.56976696401404781</v>
      </c>
      <c r="Z23" s="138">
        <f t="shared" ref="Z23:AA23" si="342">IF(Z$2="No",IFERROR((Z56-Z$35)/(Z$34-Z$35),"NA"),IF(Z$2="Sí",IFERROR(1-((Z56-Z$35)/(Z$34-Z$35)),"NA"),""))</f>
        <v>0.30168350168350172</v>
      </c>
      <c r="AA23" s="186">
        <f t="shared" si="342"/>
        <v>0.35030303030303034</v>
      </c>
      <c r="AB23" s="138">
        <f t="shared" si="30"/>
        <v>0.32599326599326606</v>
      </c>
      <c r="AC23" s="138">
        <f t="shared" si="31"/>
        <v>0.44788011500365693</v>
      </c>
      <c r="AD23" s="138">
        <f t="shared" ref="AD23:AG23" si="343">IF(AD$2="No",IFERROR((AD56-AD$35)/(AD$34-AD$35),"NA"),IF(AD$2="Sí",IFERROR(1-((AD56-AD$35)/(AD$34-AD$35)),"NA"),""))</f>
        <v>0.80519480519480513</v>
      </c>
      <c r="AE23" s="138">
        <f t="shared" si="343"/>
        <v>0.81684981684981683</v>
      </c>
      <c r="AF23" s="138">
        <f t="shared" si="343"/>
        <v>1</v>
      </c>
      <c r="AG23" s="138">
        <f t="shared" si="343"/>
        <v>1</v>
      </c>
      <c r="AH23" s="138">
        <f t="shared" si="33"/>
        <v>0.90551115551115546</v>
      </c>
      <c r="AI23" s="138">
        <f>IF(AI$2="No",IFERROR((AI56-AI$35)/(AI$34-AI$35),"NA"),IF(AI$2="Sí",IFERROR(1-((AI56-AI$35)/(AI$34-AI$35)),"NA"),""))</f>
        <v>0.33343262395028883</v>
      </c>
      <c r="AJ23" s="138">
        <f t="shared" ref="AJ23:AP23" si="344">IF(AJ$2="No",IFERROR((AJ56-AJ$35)/(AJ$34-AJ$35),"NA"),IF(AJ$2="Sí",IFERROR(1-((AJ56-AJ$35)/(AJ$34-AJ$35)),"NA"),""))</f>
        <v>0.16315116523840267</v>
      </c>
      <c r="AK23" s="138">
        <f t="shared" si="344"/>
        <v>0.25741370554877613</v>
      </c>
      <c r="AL23" s="138">
        <f t="shared" si="344"/>
        <v>0.24657720374275763</v>
      </c>
      <c r="AM23" s="138">
        <f t="shared" si="344"/>
        <v>0.22336823785842058</v>
      </c>
      <c r="AN23" s="138">
        <f t="shared" si="344"/>
        <v>0.55370159167330424</v>
      </c>
      <c r="AO23" s="138">
        <f t="shared" si="344"/>
        <v>0.55215922842005338</v>
      </c>
      <c r="AP23" s="138">
        <f t="shared" si="344"/>
        <v>0.22784810126582281</v>
      </c>
      <c r="AQ23" s="138">
        <f t="shared" si="9"/>
        <v>0.31970648221222825</v>
      </c>
      <c r="AR23" s="138">
        <f t="shared" si="35"/>
        <v>0.61260881886169183</v>
      </c>
      <c r="AS23" s="138">
        <f t="shared" ref="AS23:AU23" si="345">IF(AS$2="No",IFERROR((AS56-AS$35)/(AS$34-AS$35),"NA"),IF(AS$2="Sí",IFERROR(1-((AS56-AS$35)/(AS$34-AS$35)),"NA"),""))</f>
        <v>0.52562073205105508</v>
      </c>
      <c r="AT23" s="138">
        <f t="shared" si="345"/>
        <v>0.73653746076964421</v>
      </c>
      <c r="AU23" s="138">
        <f t="shared" si="345"/>
        <v>0.02</v>
      </c>
      <c r="AV23" s="138">
        <f t="shared" si="10"/>
        <v>0.42738606427356646</v>
      </c>
      <c r="AW23" s="138">
        <f t="shared" ref="AW23:BA23" si="346">IF(AW$2="No",IFERROR((AW56-AW$35)/(AW$34-AW$35),"NA"),IF(AW$2="Sí",IFERROR(1-((AW56-AW$35)/(AW$34-AW$35)),"NA"),""))</f>
        <v>0.71717171717171724</v>
      </c>
      <c r="AX23" s="138">
        <f t="shared" si="346"/>
        <v>0.97176367254569673</v>
      </c>
      <c r="AY23" s="138">
        <f t="shared" si="346"/>
        <v>0.52408446690618593</v>
      </c>
      <c r="AZ23" s="138">
        <f t="shared" si="346"/>
        <v>0.95786235392046615</v>
      </c>
      <c r="BA23" s="138">
        <f t="shared" si="346"/>
        <v>0.75045809977246103</v>
      </c>
      <c r="BB23" s="138">
        <f t="shared" si="38"/>
        <v>0.78426806206330535</v>
      </c>
      <c r="BC23" s="138">
        <f t="shared" si="39"/>
        <v>0.60582706316843593</v>
      </c>
      <c r="BD23" s="138">
        <f t="shared" ref="BD23:BG23" si="347">IFERROR((BD56-MIN(BD$39:BD$61))/(MAX(BD$39:BD$61)-MIN(BD$39:BD$61)),"NA")</f>
        <v>7.9154324375470098E-2</v>
      </c>
      <c r="BE23" s="138">
        <f t="shared" si="347"/>
        <v>0.41515273881969533</v>
      </c>
      <c r="BF23" s="138">
        <f t="shared" si="347"/>
        <v>0.39935836607123715</v>
      </c>
      <c r="BG23" s="138">
        <f t="shared" si="347"/>
        <v>0.76165011186729226</v>
      </c>
      <c r="BH23" s="138">
        <f t="shared" si="41"/>
        <v>0.41382888528342371</v>
      </c>
      <c r="BI23" s="138">
        <f t="shared" ref="BI23:BJ23" si="348">IF(BI$2="No",IFERROR((BI56-BI$35)/(BI$34-BI$35),"NA"),IF(BI$2="Sí",IFERROR(1-((BI56-BI$35)/(BI$34-BI$35)),"NA"),""))</f>
        <v>1.634125058271069E-2</v>
      </c>
      <c r="BJ23" s="138">
        <f t="shared" si="348"/>
        <v>0.77462437395659434</v>
      </c>
      <c r="BK23" s="138">
        <f t="shared" si="11"/>
        <v>0.39548281226965254</v>
      </c>
      <c r="BL23" s="138">
        <f t="shared" si="12"/>
        <v>0.40465584877653815</v>
      </c>
      <c r="BM23" s="138">
        <f t="shared" ref="BM23:BN23" si="349">IF(BM$2="No",IFERROR((BM56-BM$35)/(BM$34-BM$35),"NA"),IF(BM$2="Sí",IFERROR(1-((BM56-BM$35)/(BM$34-BM$35)),"NA"),""))</f>
        <v>0.12653991206783455</v>
      </c>
      <c r="BN23" s="138">
        <f t="shared" si="349"/>
        <v>0.20941558521126705</v>
      </c>
      <c r="BO23" s="138">
        <f t="shared" ref="BO23" si="350">IF(BO$2="No",IFERROR((BO56-BO$35)/(BO$34-BO$35),"NA"),IF(BO$2="Sí",IFERROR(1-((BO56-BO$35)/(BO$34-BO$35)),"NA"),""))</f>
        <v>0.12085477830481194</v>
      </c>
      <c r="BP23" s="138">
        <f t="shared" si="45"/>
        <v>0.1522700918613045</v>
      </c>
      <c r="BQ23" s="138">
        <f t="shared" ref="BQ23:BT23" si="351">IF(BQ$2="No",IFERROR((BQ56-BQ$35)/(BQ$34-BQ$35),"NA"),IF(BQ$2="Sí",IFERROR(1-((BQ56-BQ$35)/(BQ$34-BQ$35)),"NA"),""))</f>
        <v>0.23823242317416291</v>
      </c>
      <c r="BR23" s="138">
        <f t="shared" si="351"/>
        <v>5.2787840441248027E-2</v>
      </c>
      <c r="BS23" s="138">
        <f t="shared" si="351"/>
        <v>0.36562415212004168</v>
      </c>
      <c r="BT23" s="138">
        <f t="shared" si="351"/>
        <v>0.15605772162072673</v>
      </c>
      <c r="BU23" s="138">
        <f t="shared" si="13"/>
        <v>0.20317553433904484</v>
      </c>
      <c r="BV23" s="138">
        <f t="shared" si="14"/>
        <v>0.17772281310017468</v>
      </c>
      <c r="BW23" s="138">
        <f t="shared" ref="BW23:BX23" si="352">IF(BW$2="No",IFERROR((BW56-BW$35)/(BW$34-BW$35),"NA"),IF(BW$2="Sí",IFERROR(1-((BW56-BW$35)/(BW$34-BW$35)),"NA"),""))</f>
        <v>0.48918886728931138</v>
      </c>
      <c r="BX23" s="138">
        <f t="shared" si="352"/>
        <v>0.98276351408562779</v>
      </c>
      <c r="BY23" s="138">
        <f t="shared" si="15"/>
        <v>0.73597619068746956</v>
      </c>
      <c r="BZ23" s="138">
        <f t="shared" ref="BZ23:CA23" si="353">IF(BZ$2="No",IFERROR((BZ56-BZ$35)/(BZ$34-BZ$35),"NA"),IF(BZ$2="Sí",IFERROR(1-((BZ56-BZ$35)/(BZ$34-BZ$35)),"NA"),""))</f>
        <v>0.58430821192127702</v>
      </c>
      <c r="CA23" s="138">
        <f t="shared" si="353"/>
        <v>0.77307120904576299</v>
      </c>
      <c r="CB23" s="138">
        <f t="shared" si="16"/>
        <v>0.67868971048352</v>
      </c>
      <c r="CC23" s="138">
        <f t="shared" ref="CC23:CD23" si="354">IF(CC$2="No",IFERROR((CC56-CC$35)/(CC$34-CC$35),"NA"),IF(CC$2="Sí",IFERROR(1-((CC56-CC$35)/(CC$34-CC$35)),"NA"),""))</f>
        <v>0</v>
      </c>
      <c r="CD23" s="138">
        <f t="shared" si="354"/>
        <v>0.37941706822604143</v>
      </c>
      <c r="CE23" s="138">
        <f t="shared" si="17"/>
        <v>0.18970853411302072</v>
      </c>
      <c r="CF23" s="138">
        <f t="shared" si="18"/>
        <v>0.53479147842800345</v>
      </c>
      <c r="CG23" s="138">
        <f t="shared" si="19"/>
        <v>0.45317079515732162</v>
      </c>
      <c r="CH23" s="139">
        <f t="shared" si="50"/>
        <v>9</v>
      </c>
      <c r="CI23" s="139">
        <f t="shared" si="20"/>
        <v>83</v>
      </c>
    </row>
    <row r="24" spans="1:87" x14ac:dyDescent="0.45">
      <c r="A24" s="137" t="s">
        <v>192</v>
      </c>
      <c r="B24" s="138">
        <f t="shared" si="21"/>
        <v>0</v>
      </c>
      <c r="C24" s="138">
        <f t="shared" si="21"/>
        <v>0</v>
      </c>
      <c r="D24" s="138">
        <f t="shared" ref="D24" si="355">IF(D$2="No",IFERROR((D57-D$35)/(D$34-D$35),"NA"),IF(D$2="Sí",IFERROR(1-((D57-D$35)/(D$34-D$35)),"NA"),""))</f>
        <v>0</v>
      </c>
      <c r="E24" s="138">
        <f t="shared" si="23"/>
        <v>0</v>
      </c>
      <c r="F24" s="138">
        <f t="shared" ref="F24:H24" si="356">IF(F$2="No",IFERROR((F57-F$35)/(F$34-F$35),"NA"),IF(F$2="Sí",IFERROR(1-((F57-F$35)/(F$34-F$35)),"NA"),""))</f>
        <v>0.10577372649667154</v>
      </c>
      <c r="G24" s="138">
        <f t="shared" si="356"/>
        <v>0.70318808678133693</v>
      </c>
      <c r="H24" s="138">
        <f t="shared" si="356"/>
        <v>0.20829781407806089</v>
      </c>
      <c r="I24" s="138">
        <f t="shared" si="1"/>
        <v>0.33908654245202308</v>
      </c>
      <c r="J24" s="138">
        <f t="shared" si="2"/>
        <v>0.16954327122601154</v>
      </c>
      <c r="K24" s="138">
        <f t="shared" ref="K24:M24" si="357">IF(K$2="No",IFERROR((K57-K$35)/(K$34-K$35),"NA"),IF(K$2="Sí",IFERROR(1-((K57-K$35)/(K$34-K$35)),"NA"),""))</f>
        <v>0.55679645232498221</v>
      </c>
      <c r="L24" s="138">
        <f t="shared" si="357"/>
        <v>0.1721930336013027</v>
      </c>
      <c r="M24" s="138">
        <f t="shared" si="357"/>
        <v>0.13903880639364322</v>
      </c>
      <c r="N24" s="138">
        <f t="shared" ref="N24" si="358">IF(N$2="No",IFERROR((N57-N$35)/(N$34-N$35),"NA"),IF(N$2="Sí",IFERROR(1-((N57-N$35)/(N$34-N$35)),"NA"),""))</f>
        <v>0.34546959040132402</v>
      </c>
      <c r="O24" s="138">
        <f t="shared" si="4"/>
        <v>0.30337447068031304</v>
      </c>
      <c r="P24" s="138">
        <f t="shared" ref="P24:Q24" si="359">IF(P$2="No",IFERROR((P57-P$35)/(P$34-P$35),"NA"),IF(P$2="Sí",IFERROR(1-((P57-P$35)/(P$34-P$35)),"NA"),""))</f>
        <v>0.44493249254724554</v>
      </c>
      <c r="Q24" s="138">
        <f t="shared" si="359"/>
        <v>0.51140766250538094</v>
      </c>
      <c r="R24" s="138">
        <f t="shared" si="5"/>
        <v>0.47817007752631324</v>
      </c>
      <c r="S24" s="138">
        <f t="shared" si="6"/>
        <v>0.39077227410331317</v>
      </c>
      <c r="T24" s="138">
        <f t="shared" ref="T24:X24" si="360">IF(T$2="No",IFERROR((T57-T$35)/(T$34-T$35),"NA"),IF(T$2="Sí",IFERROR(1-((T57-T$35)/(T$34-T$35)),"NA"),""))</f>
        <v>0.68742655699177435</v>
      </c>
      <c r="U24" s="138">
        <f t="shared" si="360"/>
        <v>0.71658615136876003</v>
      </c>
      <c r="V24" s="138">
        <f t="shared" si="360"/>
        <v>8.8754668265019168E-2</v>
      </c>
      <c r="W24" s="138">
        <f t="shared" si="360"/>
        <v>0.82162764771460428</v>
      </c>
      <c r="X24" s="138">
        <f t="shared" si="360"/>
        <v>0.65217391304347816</v>
      </c>
      <c r="Y24" s="138">
        <f t="shared" si="7"/>
        <v>0.59331378747672714</v>
      </c>
      <c r="Z24" s="138">
        <f t="shared" ref="Z24:AA24" si="361">IF(Z$2="No",IFERROR((Z57-Z$35)/(Z$34-Z$35),"NA"),IF(Z$2="Sí",IFERROR(1-((Z57-Z$35)/(Z$34-Z$35)),"NA"),""))</f>
        <v>0.79012345679012341</v>
      </c>
      <c r="AA24" s="186">
        <f t="shared" si="361"/>
        <v>0.46975845410628014</v>
      </c>
      <c r="AB24" s="138">
        <f t="shared" si="30"/>
        <v>0.62994095544820183</v>
      </c>
      <c r="AC24" s="138">
        <f t="shared" si="31"/>
        <v>0.61162737146246449</v>
      </c>
      <c r="AD24" s="138">
        <f t="shared" ref="AD24:AG24" si="362">IF(AD$2="No",IFERROR((AD57-AD$35)/(AD$34-AD$35),"NA"),IF(AD$2="Sí",IFERROR(1-((AD57-AD$35)/(AD$34-AD$35)),"NA"),""))</f>
        <v>0.50404667795972136</v>
      </c>
      <c r="AE24" s="138">
        <f t="shared" si="362"/>
        <v>0.74518235387800602</v>
      </c>
      <c r="AF24" s="138">
        <f t="shared" si="362"/>
        <v>0.55092422691364218</v>
      </c>
      <c r="AG24" s="138">
        <f t="shared" si="362"/>
        <v>0.5902013954480364</v>
      </c>
      <c r="AH24" s="138">
        <f t="shared" si="33"/>
        <v>0.59758866354985152</v>
      </c>
      <c r="AI24" s="138">
        <f t="shared" ref="AI24:AP24" si="363">IF(AI$2="No",IFERROR((AI57-AI$35)/(AI$34-AI$35),"NA"),IF(AI$2="Sí",IFERROR(1-((AI57-AI$35)/(AI$34-AI$35)),"NA"),""))</f>
        <v>0.18250814101049667</v>
      </c>
      <c r="AJ24" s="138">
        <f t="shared" si="363"/>
        <v>0.24613121372541269</v>
      </c>
      <c r="AK24" s="138">
        <f t="shared" si="363"/>
        <v>0.13680929600459613</v>
      </c>
      <c r="AL24" s="138">
        <f t="shared" si="363"/>
        <v>4.842635888594439E-2</v>
      </c>
      <c r="AM24" s="138">
        <f t="shared" si="363"/>
        <v>7.7747349513801134E-2</v>
      </c>
      <c r="AN24" s="138">
        <f t="shared" si="363"/>
        <v>0.43876619070574069</v>
      </c>
      <c r="AO24" s="138">
        <f t="shared" si="363"/>
        <v>0.196188897130958</v>
      </c>
      <c r="AP24" s="138">
        <f t="shared" si="363"/>
        <v>0.15189873417721522</v>
      </c>
      <c r="AQ24" s="138">
        <f t="shared" si="9"/>
        <v>0.18480952264427059</v>
      </c>
      <c r="AR24" s="138">
        <f t="shared" si="35"/>
        <v>0.39119909309706102</v>
      </c>
      <c r="AS24" s="138">
        <f t="shared" ref="AS24:AU24" si="364">IF(AS$2="No",IFERROR((AS57-AS$35)/(AS$34-AS$35),"NA"),IF(AS$2="Sí",IFERROR(1-((AS57-AS$35)/(AS$34-AS$35)),"NA"),""))</f>
        <v>0.94716337924870653</v>
      </c>
      <c r="AT24" s="138">
        <f t="shared" si="364"/>
        <v>0.51855249905157641</v>
      </c>
      <c r="AU24" s="138">
        <f t="shared" si="364"/>
        <v>0.24</v>
      </c>
      <c r="AV24" s="138">
        <f t="shared" si="10"/>
        <v>0.56857195943342764</v>
      </c>
      <c r="AW24" s="138">
        <f t="shared" ref="AW24:BA24" si="365">IF(AW$2="No",IFERROR((AW57-AW$35)/(AW$34-AW$35),"NA"),IF(AW$2="Sí",IFERROR(1-((AW57-AW$35)/(AW$34-AW$35)),"NA"),""))</f>
        <v>0.11616161616161619</v>
      </c>
      <c r="AX24" s="138">
        <f t="shared" si="365"/>
        <v>0</v>
      </c>
      <c r="AY24" s="138">
        <f t="shared" si="365"/>
        <v>0</v>
      </c>
      <c r="AZ24" s="138">
        <f t="shared" si="365"/>
        <v>0.67563308964890845</v>
      </c>
      <c r="BA24" s="138">
        <f t="shared" si="365"/>
        <v>4.8035522544753366E-3</v>
      </c>
      <c r="BB24" s="138">
        <f t="shared" si="38"/>
        <v>0.15931965161299999</v>
      </c>
      <c r="BC24" s="138">
        <f t="shared" si="39"/>
        <v>0.36394580552321382</v>
      </c>
      <c r="BD24" s="138">
        <f t="shared" ref="BD24:BG24" si="366">IFERROR((BD57-MIN(BD$39:BD$61))/(MAX(BD$39:BD$61)-MIN(BD$39:BD$61)),"NA")</f>
        <v>0.18709515451729636</v>
      </c>
      <c r="BE24" s="138">
        <f t="shared" si="366"/>
        <v>0.23873872030715135</v>
      </c>
      <c r="BF24" s="138">
        <f t="shared" si="366"/>
        <v>0.11134152314675307</v>
      </c>
      <c r="BG24" s="138">
        <f t="shared" si="366"/>
        <v>0.89185239189519283</v>
      </c>
      <c r="BH24" s="138">
        <f t="shared" si="41"/>
        <v>0.35725694746659842</v>
      </c>
      <c r="BI24" s="138">
        <f t="shared" ref="BI24:BJ24" si="367">IF(BI$2="No",IFERROR((BI57-BI$35)/(BI$34-BI$35),"NA"),IF(BI$2="Sí",IFERROR(1-((BI57-BI$35)/(BI$34-BI$35)),"NA"),""))</f>
        <v>0.18588100334089191</v>
      </c>
      <c r="BJ24" s="138">
        <f t="shared" si="367"/>
        <v>0.3728678231835667</v>
      </c>
      <c r="BK24" s="138">
        <f t="shared" si="11"/>
        <v>0.27937441326222934</v>
      </c>
      <c r="BL24" s="138">
        <f t="shared" si="12"/>
        <v>0.31831568036441388</v>
      </c>
      <c r="BM24" s="138">
        <f t="shared" ref="BM24:BN24" si="368">IF(BM$2="No",IFERROR((BM57-BM$35)/(BM$34-BM$35),"NA"),IF(BM$2="Sí",IFERROR(1-((BM57-BM$35)/(BM$34-BM$35)),"NA"),""))</f>
        <v>0.15490921774121366</v>
      </c>
      <c r="BN24" s="138">
        <f t="shared" si="368"/>
        <v>0.23851527935148586</v>
      </c>
      <c r="BO24" s="138">
        <f t="shared" ref="BO24" si="369">IF(BO$2="No",IFERROR((BO57-BO$35)/(BO$34-BO$35),"NA"),IF(BO$2="Sí",IFERROR(1-((BO57-BO$35)/(BO$34-BO$35)),"NA"),""))</f>
        <v>0.16969246833056592</v>
      </c>
      <c r="BP24" s="138">
        <f t="shared" si="45"/>
        <v>0.1877056551410885</v>
      </c>
      <c r="BQ24" s="138">
        <f t="shared" ref="BQ24:BT24" si="370">IF(BQ$2="No",IFERROR((BQ57-BQ$35)/(BQ$34-BQ$35),"NA"),IF(BQ$2="Sí",IFERROR(1-((BQ57-BQ$35)/(BQ$34-BQ$35)),"NA"),""))</f>
        <v>0.16272569499053607</v>
      </c>
      <c r="BR24" s="138">
        <f t="shared" si="370"/>
        <v>9.0142411225988164E-2</v>
      </c>
      <c r="BS24" s="138">
        <f t="shared" si="370"/>
        <v>0.31217646335845106</v>
      </c>
      <c r="BT24" s="138">
        <f t="shared" si="370"/>
        <v>3.5107461606683661E-2</v>
      </c>
      <c r="BU24" s="138">
        <f t="shared" si="13"/>
        <v>0.15003800779541474</v>
      </c>
      <c r="BV24" s="138">
        <f t="shared" si="14"/>
        <v>0.16887183146825163</v>
      </c>
      <c r="BW24" s="138">
        <f t="shared" ref="BW24:BX24" si="371">IF(BW$2="No",IFERROR((BW57-BW$35)/(BW$34-BW$35),"NA"),IF(BW$2="Sí",IFERROR(1-((BW57-BW$35)/(BW$34-BW$35)),"NA"),""))</f>
        <v>0.25497966969224944</v>
      </c>
      <c r="BX24" s="138">
        <f t="shared" si="371"/>
        <v>0.77062214898566084</v>
      </c>
      <c r="BY24" s="138">
        <f t="shared" si="15"/>
        <v>0.51280090933895517</v>
      </c>
      <c r="BZ24" s="138">
        <f t="shared" ref="BZ24:CA24" si="372">IF(BZ$2="No",IFERROR((BZ57-BZ$35)/(BZ$34-BZ$35),"NA"),IF(BZ$2="Sí",IFERROR(1-((BZ57-BZ$35)/(BZ$34-BZ$35)),"NA"),""))</f>
        <v>0.72785028525668694</v>
      </c>
      <c r="CA24" s="138">
        <f t="shared" si="372"/>
        <v>0.28530227885836601</v>
      </c>
      <c r="CB24" s="138">
        <f t="shared" si="16"/>
        <v>0.50657628205752647</v>
      </c>
      <c r="CC24" s="138">
        <f t="shared" ref="CC24:CD24" si="373">IF(CC$2="No",IFERROR((CC57-CC$35)/(CC$34-CC$35),"NA"),IF(CC$2="Sí",IFERROR(1-((CC57-CC$35)/(CC$34-CC$35)),"NA"),""))</f>
        <v>0</v>
      </c>
      <c r="CD24" s="138">
        <f t="shared" si="373"/>
        <v>0.3295082468240304</v>
      </c>
      <c r="CE24" s="138">
        <f t="shared" si="17"/>
        <v>0.1647541234120152</v>
      </c>
      <c r="CF24" s="138">
        <f t="shared" si="18"/>
        <v>0.39471043826949898</v>
      </c>
      <c r="CG24" s="138">
        <f t="shared" si="19"/>
        <v>0.35112322068927859</v>
      </c>
      <c r="CH24" s="139">
        <f t="shared" si="50"/>
        <v>22</v>
      </c>
      <c r="CI24" s="139">
        <f t="shared" si="20"/>
        <v>83</v>
      </c>
    </row>
    <row r="25" spans="1:87" x14ac:dyDescent="0.45">
      <c r="A25" s="137" t="s">
        <v>193</v>
      </c>
      <c r="B25" s="138">
        <f t="shared" si="21"/>
        <v>0</v>
      </c>
      <c r="C25" s="138">
        <f t="shared" si="21"/>
        <v>0.46509050675481561</v>
      </c>
      <c r="D25" s="138">
        <f t="shared" ref="D25" si="374">IF(D$2="No",IFERROR((D58-D$35)/(D$34-D$35),"NA"),IF(D$2="Sí",IFERROR(1-((D58-D$35)/(D$34-D$35)),"NA"),""))</f>
        <v>8.0552427696766585E-2</v>
      </c>
      <c r="E25" s="138">
        <f t="shared" si="23"/>
        <v>0.18188097815052739</v>
      </c>
      <c r="F25" s="138">
        <f t="shared" ref="F25:H25" si="375">IF(F$2="No",IFERROR((F58-F$35)/(F$34-F$35),"NA"),IF(F$2="Sí",IFERROR(1-((F58-F$35)/(F$34-F$35)),"NA"),""))</f>
        <v>3.8866928936725303E-2</v>
      </c>
      <c r="G25" s="138">
        <f t="shared" si="375"/>
        <v>0.71956272993890125</v>
      </c>
      <c r="H25" s="138">
        <f t="shared" si="375"/>
        <v>0.56941455768305305</v>
      </c>
      <c r="I25" s="138">
        <f t="shared" si="1"/>
        <v>0.44261473885289321</v>
      </c>
      <c r="J25" s="138">
        <f t="shared" si="2"/>
        <v>0.31224785850171033</v>
      </c>
      <c r="K25" s="138">
        <f t="shared" ref="K25:M25" si="376">IF(K$2="No",IFERROR((K58-K$35)/(K$34-K$35),"NA"),IF(K$2="Sí",IFERROR(1-((K58-K$35)/(K$34-K$35)),"NA"),""))</f>
        <v>0.25985807535648187</v>
      </c>
      <c r="L25" s="138">
        <f t="shared" si="376"/>
        <v>0.2555696005828928</v>
      </c>
      <c r="M25" s="138">
        <f t="shared" si="376"/>
        <v>0</v>
      </c>
      <c r="N25" s="138">
        <f t="shared" ref="N25" si="377">IF(N$2="No",IFERROR((N58-N$35)/(N$34-N$35),"NA"),IF(N$2="Sí",IFERROR(1-((N58-N$35)/(N$34-N$35)),"NA"),""))</f>
        <v>0.25237898220935046</v>
      </c>
      <c r="O25" s="138">
        <f t="shared" si="4"/>
        <v>0.19195166453718127</v>
      </c>
      <c r="P25" s="138">
        <f t="shared" ref="P25:Q25" si="378">IF(P$2="No",IFERROR((P58-P$35)/(P$34-P$35),"NA"),IF(P$2="Sí",IFERROR(1-((P58-P$35)/(P$34-P$35)),"NA"),""))</f>
        <v>0.76891667133860331</v>
      </c>
      <c r="Q25" s="138">
        <f t="shared" si="378"/>
        <v>0.79166666666666663</v>
      </c>
      <c r="R25" s="138">
        <f t="shared" si="5"/>
        <v>0.78029166900263491</v>
      </c>
      <c r="S25" s="138">
        <f t="shared" si="6"/>
        <v>0.48612166676990809</v>
      </c>
      <c r="T25" s="138">
        <f t="shared" ref="T25:X25" si="379">IF(T$2="No",IFERROR((T58-T$35)/(T$34-T$35),"NA"),IF(T$2="Sí",IFERROR(1-((T58-T$35)/(T$34-T$35)),"NA"),""))</f>
        <v>0.34909909909909898</v>
      </c>
      <c r="U25" s="138">
        <f t="shared" si="379"/>
        <v>0.33950617283950618</v>
      </c>
      <c r="V25" s="138">
        <f t="shared" si="379"/>
        <v>0.83510074231177056</v>
      </c>
      <c r="W25" s="138">
        <f t="shared" si="379"/>
        <v>0.74626068376068366</v>
      </c>
      <c r="X25" s="138">
        <f t="shared" si="379"/>
        <v>0.52083333333333337</v>
      </c>
      <c r="Y25" s="138">
        <f t="shared" si="7"/>
        <v>0.55816000626887852</v>
      </c>
      <c r="Z25" s="138">
        <f t="shared" ref="Z25:AA25" si="380">IF(Z$2="No",IFERROR((Z58-Z$35)/(Z$34-Z$35),"NA"),IF(Z$2="Sí",IFERROR(1-((Z58-Z$35)/(Z$34-Z$35)),"NA"),""))</f>
        <v>0.35637860082304507</v>
      </c>
      <c r="AA25" s="186">
        <f t="shared" si="380"/>
        <v>0.54148148148148167</v>
      </c>
      <c r="AB25" s="138">
        <f t="shared" si="30"/>
        <v>0.44893004115226337</v>
      </c>
      <c r="AC25" s="138">
        <f t="shared" si="31"/>
        <v>0.50354502371057097</v>
      </c>
      <c r="AD25" s="138">
        <f t="shared" ref="AD25:AG25" si="381">IF(AD$2="No",IFERROR((AD58-AD$35)/(AD$34-AD$35),"NA"),IF(AD$2="Sí",IFERROR(1-((AD58-AD$35)/(AD$34-AD$35)),"NA"),""))</f>
        <v>0.86832611832611817</v>
      </c>
      <c r="AE25" s="138">
        <f t="shared" si="381"/>
        <v>0.7710622710622711</v>
      </c>
      <c r="AF25" s="138">
        <f t="shared" si="381"/>
        <v>0.94354361024729716</v>
      </c>
      <c r="AG25" s="138">
        <f t="shared" si="381"/>
        <v>0.80874795608502714</v>
      </c>
      <c r="AH25" s="138">
        <f t="shared" si="33"/>
        <v>0.84791998893017839</v>
      </c>
      <c r="AI25" s="138">
        <f t="shared" ref="AI25:AP25" si="382">IF(AI$2="No",IFERROR((AI58-AI$35)/(AI$34-AI$35),"NA"),IF(AI$2="Sí",IFERROR(1-((AI58-AI$35)/(AI$34-AI$35)),"NA"),""))</f>
        <v>7.7622213755473887E-2</v>
      </c>
      <c r="AJ25" s="138">
        <f t="shared" si="382"/>
        <v>0.15024000890023914</v>
      </c>
      <c r="AK25" s="138">
        <f t="shared" si="382"/>
        <v>0.15426477757173784</v>
      </c>
      <c r="AL25" s="138">
        <f t="shared" si="382"/>
        <v>8.7628712996438469E-5</v>
      </c>
      <c r="AM25" s="138">
        <f t="shared" si="382"/>
        <v>0</v>
      </c>
      <c r="AN25" s="138">
        <f t="shared" si="382"/>
        <v>0.45217492264233622</v>
      </c>
      <c r="AO25" s="138">
        <f t="shared" si="382"/>
        <v>0.2429583715009952</v>
      </c>
      <c r="AP25" s="138">
        <f t="shared" si="382"/>
        <v>1.2658227848101245E-2</v>
      </c>
      <c r="AQ25" s="138">
        <f t="shared" si="9"/>
        <v>0.13625076886648502</v>
      </c>
      <c r="AR25" s="138">
        <f t="shared" si="35"/>
        <v>0.4920853788983317</v>
      </c>
      <c r="AS25" s="138">
        <f t="shared" ref="AS25:AU25" si="383">IF(AS$2="No",IFERROR((AS58-AS$35)/(AS$34-AS$35),"NA"),IF(AS$2="Sí",IFERROR(1-((AS58-AS$35)/(AS$34-AS$35)),"NA"),""))</f>
        <v>0.82765368131060724</v>
      </c>
      <c r="AT25" s="138">
        <f t="shared" si="383"/>
        <v>0.96513422117463754</v>
      </c>
      <c r="AU25" s="138">
        <f t="shared" si="383"/>
        <v>0.1</v>
      </c>
      <c r="AV25" s="138">
        <f t="shared" si="10"/>
        <v>0.63092930082841503</v>
      </c>
      <c r="AW25" s="138">
        <f t="shared" ref="AW25:BA25" si="384">IF(AW$2="No",IFERROR((AW58-AW$35)/(AW$34-AW$35),"NA"),IF(AW$2="Sí",IFERROR(1-((AW58-AW$35)/(AW$34-AW$35)),"NA"),""))</f>
        <v>0.43434343434343436</v>
      </c>
      <c r="AX25" s="138">
        <f t="shared" si="384"/>
        <v>0.98960522180212818</v>
      </c>
      <c r="AY25" s="138">
        <f t="shared" si="384"/>
        <v>0.65116431562717914</v>
      </c>
      <c r="AZ25" s="138">
        <f t="shared" si="384"/>
        <v>0.71551339633455624</v>
      </c>
      <c r="BA25" s="138">
        <f t="shared" si="384"/>
        <v>0.60174171711788182</v>
      </c>
      <c r="BB25" s="138">
        <f t="shared" si="38"/>
        <v>0.67847361704503606</v>
      </c>
      <c r="BC25" s="138">
        <f t="shared" si="39"/>
        <v>0.65470145893672549</v>
      </c>
      <c r="BD25" s="138">
        <f t="shared" ref="BD25:BG25" si="385">IFERROR((BD58-MIN(BD$39:BD$61))/(MAX(BD$39:BD$61)-MIN(BD$39:BD$61)),"NA")</f>
        <v>2.4586980173841932E-2</v>
      </c>
      <c r="BE25" s="138">
        <f t="shared" si="385"/>
        <v>0.2676030536614456</v>
      </c>
      <c r="BF25" s="138">
        <f t="shared" si="385"/>
        <v>6.5980707493847402E-3</v>
      </c>
      <c r="BG25" s="138">
        <f t="shared" si="385"/>
        <v>0.42296918108043213</v>
      </c>
      <c r="BH25" s="138">
        <f t="shared" si="41"/>
        <v>0.18043932141627611</v>
      </c>
      <c r="BI25" s="138">
        <f t="shared" ref="BI25:BJ25" si="386">IF(BI$2="No",IFERROR((BI58-BI$35)/(BI$34-BI$35),"NA"),IF(BI$2="Sí",IFERROR(1-((BI58-BI$35)/(BI$34-BI$35)),"NA"),""))</f>
        <v>0.10445887083017621</v>
      </c>
      <c r="BJ25" s="138">
        <f t="shared" si="386"/>
        <v>0.26283388981636069</v>
      </c>
      <c r="BK25" s="138">
        <f t="shared" si="11"/>
        <v>0.18364638032326847</v>
      </c>
      <c r="BL25" s="138">
        <f t="shared" si="12"/>
        <v>0.18204285086977229</v>
      </c>
      <c r="BM25" s="138">
        <f t="shared" ref="BM25:BN25" si="387">IF(BM$2="No",IFERROR((BM58-BM$35)/(BM$34-BM$35),"NA"),IF(BM$2="Sí",IFERROR(1-((BM58-BM$35)/(BM$34-BM$35)),"NA"),""))</f>
        <v>0.32583191360363201</v>
      </c>
      <c r="BN25" s="138">
        <f t="shared" si="387"/>
        <v>0.18939615178317165</v>
      </c>
      <c r="BO25" s="138">
        <f t="shared" ref="BO25" si="388">IF(BO$2="No",IFERROR((BO58-BO$35)/(BO$34-BO$35),"NA"),IF(BO$2="Sí",IFERROR(1-((BO58-BO$35)/(BO$34-BO$35)),"NA"),""))</f>
        <v>0.47646658392427904</v>
      </c>
      <c r="BP25" s="138">
        <f t="shared" si="45"/>
        <v>0.33056488310369425</v>
      </c>
      <c r="BQ25" s="138">
        <f t="shared" ref="BQ25:BT25" si="389">IF(BQ$2="No",IFERROR((BQ58-BQ$35)/(BQ$34-BQ$35),"NA"),IF(BQ$2="Sí",IFERROR(1-((BQ58-BQ$35)/(BQ$34-BQ$35)),"NA"),""))</f>
        <v>3.2622686061013713E-2</v>
      </c>
      <c r="BR25" s="138">
        <f t="shared" si="389"/>
        <v>0.21685727621904366</v>
      </c>
      <c r="BS25" s="138">
        <f t="shared" si="389"/>
        <v>0.12516812124074922</v>
      </c>
      <c r="BT25" s="138">
        <f t="shared" si="389"/>
        <v>0.17123232005433897</v>
      </c>
      <c r="BU25" s="138">
        <f t="shared" si="13"/>
        <v>0.13647010089378639</v>
      </c>
      <c r="BV25" s="138">
        <f t="shared" si="14"/>
        <v>0.23351749199874033</v>
      </c>
      <c r="BW25" s="138">
        <f t="shared" ref="BW25:BX25" si="390">IF(BW$2="No",IFERROR((BW58-BW$35)/(BW$34-BW$35),"NA"),IF(BW$2="Sí",IFERROR(1-((BW58-BW$35)/(BW$34-BW$35)),"NA"),""))</f>
        <v>0.32762226315132692</v>
      </c>
      <c r="BX25" s="138">
        <f t="shared" si="390"/>
        <v>0.69372090413692289</v>
      </c>
      <c r="BY25" s="138">
        <f t="shared" si="15"/>
        <v>0.5106715836441249</v>
      </c>
      <c r="BZ25" s="138">
        <f t="shared" ref="BZ25:CA25" si="391">IF(BZ$2="No",IFERROR((BZ58-BZ$35)/(BZ$34-BZ$35),"NA"),IF(BZ$2="Sí",IFERROR(1-((BZ58-BZ$35)/(BZ$34-BZ$35)),"NA"),""))</f>
        <v>0.62287168390539915</v>
      </c>
      <c r="CA25" s="138">
        <f t="shared" si="391"/>
        <v>9.4577810543907445E-2</v>
      </c>
      <c r="CB25" s="138">
        <f t="shared" si="16"/>
        <v>0.35872474722465331</v>
      </c>
      <c r="CC25" s="138">
        <f t="shared" ref="CC25:CD25" si="392">IF(CC$2="No",IFERROR((CC58-CC$35)/(CC$34-CC$35),"NA"),IF(CC$2="Sí",IFERROR(1-((CC58-CC$35)/(CC$34-CC$35)),"NA"),""))</f>
        <v>2.1231571162275465E-2</v>
      </c>
      <c r="CD25" s="138">
        <f t="shared" si="392"/>
        <v>0.40136716959219226</v>
      </c>
      <c r="CE25" s="138">
        <f t="shared" si="17"/>
        <v>0.21129937037723387</v>
      </c>
      <c r="CF25" s="138">
        <f t="shared" si="18"/>
        <v>0.36023190041533737</v>
      </c>
      <c r="CG25" s="138">
        <f t="shared" si="19"/>
        <v>0.40306170376263706</v>
      </c>
      <c r="CH25" s="139">
        <f t="shared" si="50"/>
        <v>17</v>
      </c>
      <c r="CI25" s="139">
        <f t="shared" si="20"/>
        <v>83</v>
      </c>
    </row>
    <row r="26" spans="1:87" x14ac:dyDescent="0.45">
      <c r="A26" s="137" t="s">
        <v>194</v>
      </c>
      <c r="B26" s="138">
        <f t="shared" si="21"/>
        <v>0</v>
      </c>
      <c r="C26" s="138">
        <f t="shared" si="21"/>
        <v>0</v>
      </c>
      <c r="D26" s="138">
        <f t="shared" ref="D26" si="393">IF(D$2="No",IFERROR((D59-D$35)/(D$34-D$35),"NA"),IF(D$2="Sí",IFERROR(1-((D59-D$35)/(D$34-D$35)),"NA"),""))</f>
        <v>0.21773234251218351</v>
      </c>
      <c r="E26" s="138">
        <f t="shared" si="23"/>
        <v>7.2577447504061171E-2</v>
      </c>
      <c r="F26" s="138">
        <f t="shared" ref="F26:H26" si="394">IF(F$2="No",IFERROR((F59-F$35)/(F$34-F$35),"NA"),IF(F$2="Sí",IFERROR(1-((F59-F$35)/(F$34-F$35)),"NA"),""))</f>
        <v>0.20675493237069925</v>
      </c>
      <c r="G26" s="138">
        <f t="shared" si="394"/>
        <v>0.23856335342553683</v>
      </c>
      <c r="H26" s="138">
        <f t="shared" si="394"/>
        <v>0.47263080193437484</v>
      </c>
      <c r="I26" s="138">
        <f t="shared" si="1"/>
        <v>0.30598302924353699</v>
      </c>
      <c r="J26" s="138">
        <f t="shared" si="2"/>
        <v>0.18928023837379909</v>
      </c>
      <c r="K26" s="138">
        <f t="shared" ref="K26:M26" si="395">IF(K$2="No",IFERROR((K59-K$35)/(K$34-K$35),"NA"),IF(K$2="Sí",IFERROR(1-((K59-K$35)/(K$34-K$35)),"NA"),""))</f>
        <v>0.44283801447812987</v>
      </c>
      <c r="L26" s="138">
        <f t="shared" si="395"/>
        <v>0.51438631199892249</v>
      </c>
      <c r="M26" s="138">
        <f t="shared" si="395"/>
        <v>0.20515985566208972</v>
      </c>
      <c r="N26" s="138">
        <f t="shared" ref="N26" si="396">IF(N$2="No",IFERROR((N59-N$35)/(N$34-N$35),"NA"),IF(N$2="Sí",IFERROR(1-((N59-N$35)/(N$34-N$35)),"NA"),""))</f>
        <v>0.14687629292511381</v>
      </c>
      <c r="O26" s="138">
        <f t="shared" si="4"/>
        <v>0.32731511876606395</v>
      </c>
      <c r="P26" s="138">
        <f t="shared" ref="P26:Q26" si="397">IF(P$2="No",IFERROR((P59-P$35)/(P$34-P$35),"NA"),IF(P$2="Sí",IFERROR(1-((P59-P$35)/(P$34-P$35)),"NA"),""))</f>
        <v>0.60991198071424557</v>
      </c>
      <c r="Q26" s="138">
        <f t="shared" si="397"/>
        <v>0.69589816124469572</v>
      </c>
      <c r="R26" s="138">
        <f t="shared" si="5"/>
        <v>0.65290507097947059</v>
      </c>
      <c r="S26" s="138">
        <f t="shared" si="6"/>
        <v>0.49011009487276724</v>
      </c>
      <c r="T26" s="138">
        <f t="shared" ref="T26:X26" si="398">IF(T$2="No",IFERROR((T59-T$35)/(T$34-T$35),"NA"),IF(T$2="Sí",IFERROR(1-((T59-T$35)/(T$34-T$35)),"NA"),""))</f>
        <v>0.28957528957528944</v>
      </c>
      <c r="U26" s="138">
        <f t="shared" si="398"/>
        <v>0.44973544973544965</v>
      </c>
      <c r="V26" s="138">
        <f t="shared" si="398"/>
        <v>0.23102560218148765</v>
      </c>
      <c r="W26" s="138">
        <f t="shared" si="398"/>
        <v>0.42307692307692313</v>
      </c>
      <c r="X26" s="138">
        <f t="shared" si="398"/>
        <v>0.5357142857142857</v>
      </c>
      <c r="Y26" s="138">
        <f t="shared" si="7"/>
        <v>0.38582551005668708</v>
      </c>
      <c r="Z26" s="138">
        <f t="shared" ref="Z26:AA26" si="399">IF(Z$2="No",IFERROR((Z59-Z$35)/(Z$34-Z$35),"NA"),IF(Z$2="Sí",IFERROR(1-((Z59-Z$35)/(Z$34-Z$35)),"NA"),""))</f>
        <v>0.50229276895943564</v>
      </c>
      <c r="AA26" s="186">
        <f t="shared" si="399"/>
        <v>0.55047619047619045</v>
      </c>
      <c r="AB26" s="138">
        <f t="shared" si="30"/>
        <v>0.52638447971781299</v>
      </c>
      <c r="AC26" s="138">
        <f t="shared" si="31"/>
        <v>0.45610499488725004</v>
      </c>
      <c r="AD26" s="138">
        <f t="shared" ref="AD26:AG26" si="400">IF(AD$2="No",IFERROR((AD59-AD$35)/(AD$34-AD$35),"NA"),IF(AD$2="Sí",IFERROR(1-((AD59-AD$35)/(AD$34-AD$35)),"NA"),""))</f>
        <v>0.74335188620902903</v>
      </c>
      <c r="AE26" s="138">
        <f t="shared" si="400"/>
        <v>0.55520669806384082</v>
      </c>
      <c r="AF26" s="138">
        <f t="shared" si="400"/>
        <v>0.20035539760106622</v>
      </c>
      <c r="AG26" s="138">
        <f t="shared" si="400"/>
        <v>0.57703473821203344</v>
      </c>
      <c r="AH26" s="138">
        <f t="shared" si="33"/>
        <v>0.51898718002149236</v>
      </c>
      <c r="AI26" s="138">
        <f t="shared" ref="AI26:AP26" si="401">IF(AI$2="No",IFERROR((AI59-AI$35)/(AI$34-AI$35),"NA"),IF(AI$2="Sí",IFERROR(1-((AI59-AI$35)/(AI$34-AI$35)),"NA"),""))</f>
        <v>0.6844287136971301</v>
      </c>
      <c r="AJ26" s="138">
        <f t="shared" si="401"/>
        <v>0.41599653018105653</v>
      </c>
      <c r="AK26" s="138">
        <f t="shared" si="401"/>
        <v>1</v>
      </c>
      <c r="AL26" s="138">
        <f t="shared" si="401"/>
        <v>0.30787152420016201</v>
      </c>
      <c r="AM26" s="138">
        <f t="shared" si="401"/>
        <v>0.3980499969186535</v>
      </c>
      <c r="AN26" s="138">
        <f t="shared" si="401"/>
        <v>0.51401596858668286</v>
      </c>
      <c r="AO26" s="138">
        <f t="shared" si="401"/>
        <v>0.74415672664270938</v>
      </c>
      <c r="AP26" s="138">
        <f t="shared" si="401"/>
        <v>0.63924050632911411</v>
      </c>
      <c r="AQ26" s="138">
        <f t="shared" si="9"/>
        <v>0.58796999581943854</v>
      </c>
      <c r="AR26" s="138">
        <f t="shared" si="35"/>
        <v>0.55347858792046545</v>
      </c>
      <c r="AS26" s="138">
        <f t="shared" ref="AS26:AU26" si="402">IF(AS$2="No",IFERROR((AS59-AS$35)/(AS$34-AS$35),"NA"),IF(AS$2="Sí",IFERROR(1-((AS59-AS$35)/(AS$34-AS$35)),"NA"),""))</f>
        <v>0.78771328623925663</v>
      </c>
      <c r="AT26" s="138">
        <f t="shared" si="402"/>
        <v>6.6474737834670949E-2</v>
      </c>
      <c r="AU26" s="138">
        <f t="shared" si="402"/>
        <v>0.27</v>
      </c>
      <c r="AV26" s="138">
        <f t="shared" si="10"/>
        <v>0.37472934135797581</v>
      </c>
      <c r="AW26" s="138">
        <f t="shared" ref="AW26:BA26" si="403">IF(AW$2="No",IFERROR((AW59-AW$35)/(AW$34-AW$35),"NA"),IF(AW$2="Sí",IFERROR(1-((AW59-AW$35)/(AW$34-AW$35)),"NA"),""))</f>
        <v>0.93939393939393934</v>
      </c>
      <c r="AX26" s="138">
        <f t="shared" si="403"/>
        <v>0.93069431110211109</v>
      </c>
      <c r="AY26" s="138">
        <f t="shared" si="403"/>
        <v>0.31907744383134795</v>
      </c>
      <c r="AZ26" s="138">
        <f t="shared" si="403"/>
        <v>0.94809277812412374</v>
      </c>
      <c r="BA26" s="138">
        <f t="shared" si="403"/>
        <v>0.90791913377423172</v>
      </c>
      <c r="BB26" s="138">
        <f t="shared" si="38"/>
        <v>0.80903552124515077</v>
      </c>
      <c r="BC26" s="138">
        <f t="shared" si="39"/>
        <v>0.59188243130156326</v>
      </c>
      <c r="BD26" s="138">
        <f t="shared" ref="BD26:BG26" si="404">IFERROR((BD59-MIN(BD$39:BD$61))/(MAX(BD$39:BD$61)-MIN(BD$39:BD$61)),"NA")</f>
        <v>0.22901007377857258</v>
      </c>
      <c r="BE26" s="138">
        <f t="shared" si="404"/>
        <v>0.96433621422698679</v>
      </c>
      <c r="BF26" s="138">
        <f t="shared" si="404"/>
        <v>6.6348179059914303E-2</v>
      </c>
      <c r="BG26" s="138">
        <f t="shared" si="404"/>
        <v>0</v>
      </c>
      <c r="BH26" s="138">
        <f t="shared" si="41"/>
        <v>0.31492361676636843</v>
      </c>
      <c r="BI26" s="138">
        <f t="shared" ref="BI26:BJ26" si="405">IF(BI$2="No",IFERROR((BI59-BI$35)/(BI$34-BI$35),"NA"),IF(BI$2="Sí",IFERROR(1-((BI59-BI$35)/(BI$34-BI$35)),"NA"),""))</f>
        <v>0.20950943336101518</v>
      </c>
      <c r="BJ26" s="138">
        <f t="shared" si="405"/>
        <v>0.21118530884808012</v>
      </c>
      <c r="BK26" s="138">
        <f t="shared" si="11"/>
        <v>0.21034737110454765</v>
      </c>
      <c r="BL26" s="138">
        <f t="shared" si="12"/>
        <v>0.26263549393545804</v>
      </c>
      <c r="BM26" s="138">
        <f t="shared" ref="BM26:BN26" si="406">IF(BM$2="No",IFERROR((BM59-BM$35)/(BM$34-BM$35),"NA"),IF(BM$2="Sí",IFERROR(1-((BM59-BM$35)/(BM$34-BM$35)),"NA"),""))</f>
        <v>0.13079615428520869</v>
      </c>
      <c r="BN26" s="138">
        <f t="shared" si="406"/>
        <v>0.27640071145920864</v>
      </c>
      <c r="BO26" s="138">
        <f t="shared" ref="BO26" si="407">IF(BO$2="No",IFERROR((BO59-BO$35)/(BO$34-BO$35),"NA"),IF(BO$2="Sí",IFERROR(1-((BO59-BO$35)/(BO$34-BO$35)),"NA"),""))</f>
        <v>0</v>
      </c>
      <c r="BP26" s="138">
        <f t="shared" si="45"/>
        <v>0.13573228858147243</v>
      </c>
      <c r="BQ26" s="138">
        <f t="shared" ref="BQ26:BT26" si="408">IF(BQ$2="No",IFERROR((BQ59-BQ$35)/(BQ$34-BQ$35),"NA"),IF(BQ$2="Sí",IFERROR(1-((BQ59-BQ$35)/(BQ$34-BQ$35)),"NA"),""))</f>
        <v>0.47047464176856224</v>
      </c>
      <c r="BR26" s="138">
        <f t="shared" si="408"/>
        <v>0.78186272854144589</v>
      </c>
      <c r="BS26" s="138">
        <f t="shared" si="408"/>
        <v>0.70210988916816675</v>
      </c>
      <c r="BT26" s="138">
        <f t="shared" si="408"/>
        <v>0.47596730007333377</v>
      </c>
      <c r="BU26" s="138">
        <f t="shared" si="13"/>
        <v>0.60760363988787724</v>
      </c>
      <c r="BV26" s="138">
        <f t="shared" si="14"/>
        <v>0.37166796423467485</v>
      </c>
      <c r="BW26" s="138">
        <f t="shared" ref="BW26:BX26" si="409">IF(BW$2="No",IFERROR((BW59-BW$35)/(BW$34-BW$35),"NA"),IF(BW$2="Sí",IFERROR(1-((BW59-BW$35)/(BW$34-BW$35)),"NA"),""))</f>
        <v>0.58986468190379959</v>
      </c>
      <c r="BX26" s="138">
        <f t="shared" si="409"/>
        <v>0.37550885648697269</v>
      </c>
      <c r="BY26" s="138">
        <f t="shared" si="15"/>
        <v>0.48268676919538611</v>
      </c>
      <c r="BZ26" s="138">
        <f t="shared" ref="BZ26:CA26" si="410">IF(BZ$2="No",IFERROR((BZ59-BZ$35)/(BZ$34-BZ$35),"NA"),IF(BZ$2="Sí",IFERROR(1-((BZ59-BZ$35)/(BZ$34-BZ$35)),"NA"),""))</f>
        <v>0.57765636695650469</v>
      </c>
      <c r="CA26" s="138">
        <f t="shared" si="410"/>
        <v>0.14857705222918691</v>
      </c>
      <c r="CB26" s="138">
        <f t="shared" si="16"/>
        <v>0.36311670959284581</v>
      </c>
      <c r="CC26" s="138">
        <f t="shared" ref="CC26:CD26" si="411">IF(CC$2="No",IFERROR((CC59-CC$35)/(CC$34-CC$35),"NA"),IF(CC$2="Sí",IFERROR(1-((CC59-CC$35)/(CC$34-CC$35)),"NA"),""))</f>
        <v>9.7626796393479806E-2</v>
      </c>
      <c r="CD26" s="138">
        <f t="shared" si="411"/>
        <v>0.13168634562291792</v>
      </c>
      <c r="CE26" s="138">
        <f t="shared" si="17"/>
        <v>0.11465657100819887</v>
      </c>
      <c r="CF26" s="138">
        <f t="shared" si="18"/>
        <v>0.32015334993214362</v>
      </c>
      <c r="CG26" s="138">
        <f t="shared" si="19"/>
        <v>0.40441414443226514</v>
      </c>
      <c r="CH26" s="139">
        <f t="shared" si="50"/>
        <v>15</v>
      </c>
      <c r="CI26" s="139">
        <f t="shared" si="20"/>
        <v>83</v>
      </c>
    </row>
    <row r="27" spans="1:87" x14ac:dyDescent="0.45">
      <c r="A27" s="137" t="s">
        <v>195</v>
      </c>
      <c r="B27" s="138">
        <f t="shared" si="21"/>
        <v>0</v>
      </c>
      <c r="C27" s="138">
        <f t="shared" si="21"/>
        <v>0</v>
      </c>
      <c r="D27" s="138">
        <f t="shared" ref="D27" si="412">IF(D$2="No",IFERROR((D60-D$35)/(D$34-D$35),"NA"),IF(D$2="Sí",IFERROR(1-((D60-D$35)/(D$34-D$35)),"NA"),""))</f>
        <v>0.17115310338130899</v>
      </c>
      <c r="E27" s="138">
        <f t="shared" si="23"/>
        <v>5.7051034460436328E-2</v>
      </c>
      <c r="F27" s="138">
        <f t="shared" ref="F27:H27" si="413">IF(F$2="No",IFERROR((F60-F$35)/(F$34-F$35),"NA"),IF(F$2="Sí",IFERROR(1-((F60-F$35)/(F$34-F$35)),"NA"),""))</f>
        <v>0</v>
      </c>
      <c r="G27" s="138">
        <f t="shared" si="413"/>
        <v>4.0267624555193636E-2</v>
      </c>
      <c r="H27" s="138">
        <f t="shared" si="413"/>
        <v>0.12456665887735992</v>
      </c>
      <c r="I27" s="138">
        <f t="shared" si="1"/>
        <v>5.4944761144184513E-2</v>
      </c>
      <c r="J27" s="138">
        <f t="shared" si="2"/>
        <v>5.5997897802310417E-2</v>
      </c>
      <c r="K27" s="138">
        <f t="shared" ref="K27:M27" si="414">IF(K$2="No",IFERROR((K60-K$35)/(K$34-K$35),"NA"),IF(K$2="Sí",IFERROR(1-((K60-K$35)/(K$34-K$35)),"NA"),""))</f>
        <v>0.33168310576935262</v>
      </c>
      <c r="L27" s="138">
        <f t="shared" si="414"/>
        <v>0.26108488937064811</v>
      </c>
      <c r="M27" s="138">
        <f t="shared" si="414"/>
        <v>6.2924537663252039E-2</v>
      </c>
      <c r="N27" s="138">
        <f t="shared" ref="N27" si="415">IF(N$2="No",IFERROR((N60-N$35)/(N$34-N$35),"NA"),IF(N$2="Sí",IFERROR(1-((N60-N$35)/(N$34-N$35)),"NA"),""))</f>
        <v>0.19652461729416634</v>
      </c>
      <c r="O27" s="138">
        <f t="shared" si="4"/>
        <v>0.21305428752435476</v>
      </c>
      <c r="P27" s="138">
        <f t="shared" ref="P27:Q27" si="416">IF(P$2="No",IFERROR((P60-P$35)/(P$34-P$35),"NA"),IF(P$2="Sí",IFERROR(1-((P60-P$35)/(P$34-P$35)),"NA"),""))</f>
        <v>1.7172601463681894E-2</v>
      </c>
      <c r="Q27" s="138">
        <f t="shared" si="416"/>
        <v>0.66869763899466861</v>
      </c>
      <c r="R27" s="138">
        <f t="shared" si="5"/>
        <v>0.34293512022917527</v>
      </c>
      <c r="S27" s="138">
        <f t="shared" si="6"/>
        <v>0.277994703876765</v>
      </c>
      <c r="T27" s="138">
        <f t="shared" ref="T27:X27" si="417">IF(T$2="No",IFERROR((T60-T$35)/(T$34-T$35),"NA"),IF(T$2="Sí",IFERROR(1-((T60-T$35)/(T$34-T$35)),"NA"),""))</f>
        <v>0.44698544698544707</v>
      </c>
      <c r="U27" s="138">
        <f t="shared" si="417"/>
        <v>0.61253561253561251</v>
      </c>
      <c r="V27" s="138">
        <f t="shared" si="417"/>
        <v>0.35688065910759426</v>
      </c>
      <c r="W27" s="138">
        <f t="shared" si="417"/>
        <v>0.69428007889546361</v>
      </c>
      <c r="X27" s="138">
        <f t="shared" si="417"/>
        <v>0.86538461538461531</v>
      </c>
      <c r="Y27" s="138">
        <f t="shared" si="7"/>
        <v>0.59521328258174655</v>
      </c>
      <c r="Z27" s="138">
        <f t="shared" ref="Z27:AA27" si="418">IF(Z$2="No",IFERROR((Z60-Z$35)/(Z$34-Z$35),"NA"),IF(Z$2="Sí",IFERROR(1-((Z60-Z$35)/(Z$34-Z$35)),"NA"),""))</f>
        <v>0.84178537511870821</v>
      </c>
      <c r="AA27" s="186">
        <f t="shared" si="418"/>
        <v>0.68</v>
      </c>
      <c r="AB27" s="138">
        <f t="shared" si="30"/>
        <v>0.76089268755935413</v>
      </c>
      <c r="AC27" s="138">
        <f t="shared" si="31"/>
        <v>0.67805298507055034</v>
      </c>
      <c r="AD27" s="138">
        <f t="shared" ref="AD27:AG27" si="419">IF(AD$2="No",IFERROR((AD60-AD$35)/(AD$34-AD$35),"NA"),IF(AD$2="Sí",IFERROR(1-((AD60-AD$35)/(AD$34-AD$35)),"NA"),""))</f>
        <v>0.87179487179487192</v>
      </c>
      <c r="AE27" s="138">
        <f t="shared" si="419"/>
        <v>0.49281487743026203</v>
      </c>
      <c r="AF27" s="138">
        <f t="shared" si="419"/>
        <v>0.89577281891808747</v>
      </c>
      <c r="AG27" s="138">
        <f t="shared" si="419"/>
        <v>0.76551129319174194</v>
      </c>
      <c r="AH27" s="138">
        <f t="shared" si="33"/>
        <v>0.75647346533374082</v>
      </c>
      <c r="AI27" s="138">
        <f t="shared" ref="AI27:AP27" si="420">IF(AI$2="No",IFERROR((AI60-AI$35)/(AI$34-AI$35),"NA"),IF(AI$2="Sí",IFERROR(1-((AI60-AI$35)/(AI$34-AI$35)),"NA"),""))</f>
        <v>0.15896445499471284</v>
      </c>
      <c r="AJ27" s="138">
        <f t="shared" si="420"/>
        <v>0</v>
      </c>
      <c r="AK27" s="138">
        <f t="shared" si="420"/>
        <v>0</v>
      </c>
      <c r="AL27" s="138">
        <f t="shared" si="420"/>
        <v>0</v>
      </c>
      <c r="AM27" s="138">
        <f t="shared" si="420"/>
        <v>4.3879785971553655E-2</v>
      </c>
      <c r="AN27" s="138">
        <f t="shared" si="420"/>
        <v>0.51504118244646524</v>
      </c>
      <c r="AO27" s="138">
        <f t="shared" si="420"/>
        <v>7.6742641964390179E-3</v>
      </c>
      <c r="AP27" s="138">
        <f t="shared" si="420"/>
        <v>0.12025316455696203</v>
      </c>
      <c r="AQ27" s="138">
        <f t="shared" si="9"/>
        <v>0.1057266065207666</v>
      </c>
      <c r="AR27" s="138">
        <f t="shared" si="35"/>
        <v>0.43110003592725371</v>
      </c>
      <c r="AS27" s="138">
        <f t="shared" ref="AS27:AU27" si="421">IF(AS$2="No",IFERROR((AS60-AS$35)/(AS$34-AS$35),"NA"),IF(AS$2="Sí",IFERROR(1-((AS60-AS$35)/(AS$34-AS$35)),"NA"),""))</f>
        <v>0.66247090251354745</v>
      </c>
      <c r="AT27" s="138">
        <f t="shared" si="421"/>
        <v>0.53415443228691573</v>
      </c>
      <c r="AU27" s="138">
        <f t="shared" si="421"/>
        <v>0</v>
      </c>
      <c r="AV27" s="138">
        <f t="shared" si="10"/>
        <v>0.39887511160015438</v>
      </c>
      <c r="AW27" s="138">
        <f t="shared" ref="AW27:BA27" si="422">IF(AW$2="No",IFERROR((AW60-AW$35)/(AW$34-AW$35),"NA"),IF(AW$2="Sí",IFERROR(1-((AW60-AW$35)/(AW$34-AW$35)),"NA"),""))</f>
        <v>0.15151515151515157</v>
      </c>
      <c r="AX27" s="138">
        <f t="shared" si="422"/>
        <v>0.97365588588166807</v>
      </c>
      <c r="AY27" s="138">
        <f t="shared" si="422"/>
        <v>0.19225587412484846</v>
      </c>
      <c r="AZ27" s="138">
        <f t="shared" si="422"/>
        <v>0.75494036556807531</v>
      </c>
      <c r="BA27" s="138">
        <f t="shared" si="422"/>
        <v>0.54427053926091229</v>
      </c>
      <c r="BB27" s="138">
        <f t="shared" si="38"/>
        <v>0.52332756327013119</v>
      </c>
      <c r="BC27" s="138">
        <f t="shared" si="39"/>
        <v>0.46110133743514281</v>
      </c>
      <c r="BD27" s="138">
        <f t="shared" ref="BD27:BG27" si="423">IFERROR((BD60-MIN(BD$39:BD$61))/(MAX(BD$39:BD$61)-MIN(BD$39:BD$61)),"NA")</f>
        <v>0</v>
      </c>
      <c r="BE27" s="138">
        <f t="shared" si="423"/>
        <v>8.3479065064688315E-2</v>
      </c>
      <c r="BF27" s="138">
        <f t="shared" si="423"/>
        <v>1</v>
      </c>
      <c r="BG27" s="138">
        <f t="shared" si="423"/>
        <v>0.67937944042109133</v>
      </c>
      <c r="BH27" s="138">
        <f t="shared" si="41"/>
        <v>0.44071462637144493</v>
      </c>
      <c r="BI27" s="138">
        <f t="shared" ref="BI27:BJ27" si="424">IF(BI$2="No",IFERROR((BI60-BI$35)/(BI$34-BI$35),"NA"),IF(BI$2="Sí",IFERROR(1-((BI60-BI$35)/(BI$34-BI$35)),"NA"),""))</f>
        <v>0.39109512017427611</v>
      </c>
      <c r="BJ27" s="138">
        <f t="shared" si="424"/>
        <v>0.30653653525105939</v>
      </c>
      <c r="BK27" s="138">
        <f t="shared" si="11"/>
        <v>0.34881582771266773</v>
      </c>
      <c r="BL27" s="138">
        <f t="shared" si="12"/>
        <v>0.3947652270420563</v>
      </c>
      <c r="BM27" s="138">
        <f t="shared" ref="BM27:BN27" si="425">IF(BM$2="No",IFERROR((BM60-BM$35)/(BM$34-BM$35),"NA"),IF(BM$2="Sí",IFERROR(1-((BM60-BM$35)/(BM$34-BM$35)),"NA"),""))</f>
        <v>0.15008358488277984</v>
      </c>
      <c r="BN27" s="138">
        <f t="shared" si="425"/>
        <v>0.21418834157511105</v>
      </c>
      <c r="BO27" s="138">
        <f t="shared" ref="BO27" si="426">IF(BO$2="No",IFERROR((BO60-BO$35)/(BO$34-BO$35),"NA"),IF(BO$2="Sí",IFERROR(1-((BO60-BO$35)/(BO$34-BO$35)),"NA"),""))</f>
        <v>0.12415288277853806</v>
      </c>
      <c r="BP27" s="138">
        <f t="shared" si="45"/>
        <v>0.16280826974547633</v>
      </c>
      <c r="BQ27" s="138">
        <f t="shared" ref="BQ27:BT27" si="427">IF(BQ$2="No",IFERROR((BQ60-BQ$35)/(BQ$34-BQ$35),"NA"),IF(BQ$2="Sí",IFERROR(1-((BQ60-BQ$35)/(BQ$34-BQ$35)),"NA"),""))</f>
        <v>0</v>
      </c>
      <c r="BR27" s="138">
        <f t="shared" si="427"/>
        <v>6.4615862913400393E-2</v>
      </c>
      <c r="BS27" s="138">
        <f t="shared" si="427"/>
        <v>0.22377426215712712</v>
      </c>
      <c r="BT27" s="138">
        <f t="shared" si="427"/>
        <v>5.2727558346259307E-2</v>
      </c>
      <c r="BU27" s="138">
        <f t="shared" si="13"/>
        <v>8.5279420854196708E-2</v>
      </c>
      <c r="BV27" s="138">
        <f t="shared" si="14"/>
        <v>0.12404384529983652</v>
      </c>
      <c r="BW27" s="138">
        <f t="shared" ref="BW27:BX27" si="428">IF(BW$2="No",IFERROR((BW60-BW$35)/(BW$34-BW$35),"NA"),IF(BW$2="Sí",IFERROR(1-((BW60-BW$35)/(BW$34-BW$35)),"NA"),""))</f>
        <v>5.5894546779289428E-2</v>
      </c>
      <c r="BX27" s="138">
        <f t="shared" si="428"/>
        <v>0.58897610511881437</v>
      </c>
      <c r="BY27" s="138">
        <f t="shared" si="15"/>
        <v>0.32243532594905189</v>
      </c>
      <c r="BZ27" s="138">
        <f t="shared" ref="BZ27:CA27" si="429">IF(BZ$2="No",IFERROR((BZ60-BZ$35)/(BZ$34-BZ$35),"NA"),IF(BZ$2="Sí",IFERROR(1-((BZ60-BZ$35)/(BZ$34-BZ$35)),"NA"),""))</f>
        <v>0.89035901042106524</v>
      </c>
      <c r="CA27" s="138">
        <f t="shared" si="429"/>
        <v>4.7559288103348092E-2</v>
      </c>
      <c r="CB27" s="138">
        <f t="shared" si="16"/>
        <v>0.46895914926220666</v>
      </c>
      <c r="CC27" s="138">
        <f t="shared" ref="CC27:CD27" si="430">IF(CC$2="No",IFERROR((CC60-CC$35)/(CC$34-CC$35),"NA"),IF(CC$2="Sí",IFERROR(1-((CC60-CC$35)/(CC$34-CC$35)),"NA"),""))</f>
        <v>0</v>
      </c>
      <c r="CD27" s="138">
        <f t="shared" si="430"/>
        <v>6.5842154056174163E-2</v>
      </c>
      <c r="CE27" s="138">
        <f t="shared" si="17"/>
        <v>3.2921077028087081E-2</v>
      </c>
      <c r="CF27" s="138">
        <f t="shared" si="18"/>
        <v>0.27477185074644855</v>
      </c>
      <c r="CG27" s="138">
        <f t="shared" si="19"/>
        <v>0.33722848540004552</v>
      </c>
      <c r="CH27" s="139">
        <f t="shared" si="50"/>
        <v>23</v>
      </c>
      <c r="CI27" s="139">
        <f t="shared" si="20"/>
        <v>83</v>
      </c>
    </row>
    <row r="28" spans="1:87" x14ac:dyDescent="0.45">
      <c r="A28" s="137" t="s">
        <v>196</v>
      </c>
      <c r="B28" s="138">
        <f t="shared" si="21"/>
        <v>0</v>
      </c>
      <c r="C28" s="138">
        <f>IF(C$2="No",IFERROR((C61-C$35)/(C$34-C$35),"NA"),IF(C$2="Sí",IFERROR(1-((C61-C$35)/(C$34-C$35)),"NA"),""))</f>
        <v>0</v>
      </c>
      <c r="D28" s="138">
        <f>IF(D$2="No",IFERROR((D61-D$35)/(D$34-D$35),"NA"),IF(D$2="Sí",IFERROR(1-((D61-D$35)/(D$34-D$35)),"NA"),""))</f>
        <v>4.24395046245786E-2</v>
      </c>
      <c r="E28" s="138">
        <f t="shared" si="23"/>
        <v>1.4146501541526199E-2</v>
      </c>
      <c r="F28" s="138">
        <f t="shared" ref="F28:H28" si="431">IF(F$2="No",IFERROR((F61-F$35)/(F$34-F$35),"NA"),IF(F$2="Sí",IFERROR(1-((F61-F$35)/(F$34-F$35)),"NA"),""))</f>
        <v>0.56456599980584898</v>
      </c>
      <c r="G28" s="138">
        <f t="shared" si="431"/>
        <v>0.59684528689558569</v>
      </c>
      <c r="H28" s="138">
        <f t="shared" si="431"/>
        <v>0.5619686203519062</v>
      </c>
      <c r="I28" s="138">
        <f t="shared" si="1"/>
        <v>0.57445996901778029</v>
      </c>
      <c r="J28" s="138">
        <f t="shared" si="2"/>
        <v>0.29430323527965324</v>
      </c>
      <c r="K28" s="138">
        <f t="shared" ref="K28:M28" si="432">IF(K$2="No",IFERROR((K61-K$35)/(K$34-K$35),"NA"),IF(K$2="Sí",IFERROR(1-((K61-K$35)/(K$34-K$35)),"NA"),""))</f>
        <v>0.56202666462216977</v>
      </c>
      <c r="L28" s="138">
        <f t="shared" si="432"/>
        <v>0.5030287878741917</v>
      </c>
      <c r="M28" s="138">
        <f t="shared" si="432"/>
        <v>0.95525040988100374</v>
      </c>
      <c r="N28" s="138">
        <f t="shared" ref="N28" si="433">IF(N$2="No",IFERROR((N61-N$35)/(N$34-N$35),"NA"),IF(N$2="Sí",IFERROR(1-((N61-N$35)/(N$34-N$35)),"NA"),""))</f>
        <v>0.37029375258585029</v>
      </c>
      <c r="O28" s="138">
        <f t="shared" si="4"/>
        <v>0.59764990374080385</v>
      </c>
      <c r="P28" s="138">
        <f t="shared" ref="P28:Q28" si="434">IF(P$2="No",IFERROR((P61-P$35)/(P$34-P$35),"NA"),IF(P$2="Sí",IFERROR(1-((P61-P$35)/(P$34-P$35)),"NA"),""))</f>
        <v>0.64766162614407774</v>
      </c>
      <c r="Q28" s="138">
        <f t="shared" si="434"/>
        <v>0.43859279544975782</v>
      </c>
      <c r="R28" s="138">
        <f t="shared" si="5"/>
        <v>0.54312721079691784</v>
      </c>
      <c r="S28" s="138">
        <f t="shared" si="6"/>
        <v>0.57038855726886084</v>
      </c>
      <c r="T28" s="138">
        <f t="shared" ref="T28:X28" si="435">IF(T$2="No",IFERROR((T61-T$35)/(T$34-T$35),"NA"),IF(T$2="Sí",IFERROR(1-((T61-T$35)/(T$34-T$35)),"NA"),""))</f>
        <v>0.47441058079355947</v>
      </c>
      <c r="U28" s="138">
        <f t="shared" si="435"/>
        <v>0.38219070133963751</v>
      </c>
      <c r="V28" s="138">
        <f t="shared" si="435"/>
        <v>0.72031316982920024</v>
      </c>
      <c r="W28" s="138">
        <f t="shared" si="435"/>
        <v>0.67812329514457181</v>
      </c>
      <c r="X28" s="138">
        <f t="shared" si="435"/>
        <v>0.55851063829787229</v>
      </c>
      <c r="Y28" s="138">
        <f t="shared" si="7"/>
        <v>0.56270967708096831</v>
      </c>
      <c r="Z28" s="138">
        <f t="shared" ref="Z28:AA28" si="436">IF(Z$2="No",IFERROR((Z61-Z$35)/(Z$34-Z$35),"NA"),IF(Z$2="Sí",IFERROR(1-((Z61-Z$35)/(Z$34-Z$35)),"NA"),""))</f>
        <v>0.34714998686629889</v>
      </c>
      <c r="AA28" s="186">
        <f t="shared" si="436"/>
        <v>0.75716312056737589</v>
      </c>
      <c r="AB28" s="138">
        <f t="shared" si="30"/>
        <v>0.55215655371683736</v>
      </c>
      <c r="AC28" s="138">
        <f t="shared" si="31"/>
        <v>0.55743311539890283</v>
      </c>
      <c r="AD28" s="138">
        <f t="shared" ref="AD28:AG28" si="437">IF(AD$2="No",IFERROR((AD61-AD$35)/(AD$34-AD$35),"NA"),IF(AD$2="Sí",IFERROR(1-((AD61-AD$35)/(AD$34-AD$35)),"NA"),""))</f>
        <v>0.70387768260108685</v>
      </c>
      <c r="AE28" s="138">
        <f t="shared" si="437"/>
        <v>0.51679526147611254</v>
      </c>
      <c r="AF28" s="138">
        <f t="shared" si="437"/>
        <v>0.7878011663846799</v>
      </c>
      <c r="AG28" s="138">
        <f t="shared" si="437"/>
        <v>0.48038587126690424</v>
      </c>
      <c r="AH28" s="138">
        <f t="shared" si="33"/>
        <v>0.62221499543219583</v>
      </c>
      <c r="AI28" s="138">
        <f t="shared" ref="AI28:AP28" si="438">IF(AI$2="No",IFERROR((AI61-AI$35)/(AI$34-AI$35),"NA"),IF(AI$2="Sí",IFERROR(1-((AI61-AI$35)/(AI$34-AI$35)),"NA"),""))</f>
        <v>0.59871540530849909</v>
      </c>
      <c r="AJ28" s="138">
        <f t="shared" si="438"/>
        <v>0.42767039811477525</v>
      </c>
      <c r="AK28" s="138">
        <f t="shared" si="438"/>
        <v>0.59573711923721939</v>
      </c>
      <c r="AL28" s="138">
        <f t="shared" si="438"/>
        <v>9.9036141583462564E-2</v>
      </c>
      <c r="AM28" s="138">
        <f t="shared" si="438"/>
        <v>0.26521918408679968</v>
      </c>
      <c r="AN28" s="138">
        <f t="shared" si="438"/>
        <v>0.89737487712103303</v>
      </c>
      <c r="AO28" s="138">
        <f t="shared" si="438"/>
        <v>0.39176289595713609</v>
      </c>
      <c r="AP28" s="138">
        <f t="shared" si="438"/>
        <v>0.889240506329114</v>
      </c>
      <c r="AQ28" s="138">
        <f t="shared" si="9"/>
        <v>0.52059456596725484</v>
      </c>
      <c r="AR28" s="138">
        <f t="shared" si="35"/>
        <v>0.57140478069972533</v>
      </c>
      <c r="AS28" s="138">
        <f t="shared" ref="AS28:AU28" si="439">IF(AS$2="No",IFERROR((AS61-AS$35)/(AS$34-AS$35),"NA"),IF(AS$2="Sí",IFERROR(1-((AS61-AS$35)/(AS$34-AS$35)),"NA"),""))</f>
        <v>0.6075020414270953</v>
      </c>
      <c r="AT28" s="138">
        <f t="shared" si="439"/>
        <v>0.4819053235372468</v>
      </c>
      <c r="AU28" s="138">
        <f t="shared" si="439"/>
        <v>0.25</v>
      </c>
      <c r="AV28" s="138">
        <f t="shared" si="10"/>
        <v>0.4464691216547807</v>
      </c>
      <c r="AW28" s="138">
        <f t="shared" ref="AW28:BA28" si="440">IF(AW$2="No",IFERROR((AW61-AW$35)/(AW$34-AW$35),"NA"),IF(AW$2="Sí",IFERROR(1-((AW61-AW$35)/(AW$34-AW$35)),"NA"),""))</f>
        <v>0.51010101010101006</v>
      </c>
      <c r="AX28" s="138">
        <f t="shared" si="440"/>
        <v>0.90602202771963269</v>
      </c>
      <c r="AY28" s="138">
        <f t="shared" si="440"/>
        <v>0.44656504704171451</v>
      </c>
      <c r="AZ28" s="138">
        <f t="shared" si="440"/>
        <v>0.12757394172542291</v>
      </c>
      <c r="BA28" s="138">
        <f t="shared" si="440"/>
        <v>0.16471573651246463</v>
      </c>
      <c r="BB28" s="138">
        <f t="shared" si="38"/>
        <v>0.43099555262004896</v>
      </c>
      <c r="BC28" s="138">
        <f t="shared" si="39"/>
        <v>0.43873233713741483</v>
      </c>
      <c r="BD28" s="138">
        <f t="shared" ref="BD28:BG28" si="441">IFERROR((BD61-MIN(BD$39:BD$61))/(MAX(BD$39:BD$61)-MIN(BD$39:BD$61)),"NA")</f>
        <v>0.1217219858660238</v>
      </c>
      <c r="BE28" s="138">
        <f t="shared" si="441"/>
        <v>0.60810851551025513</v>
      </c>
      <c r="BF28" s="138">
        <f t="shared" si="441"/>
        <v>3.9701954906946481E-2</v>
      </c>
      <c r="BG28" s="138">
        <f t="shared" si="441"/>
        <v>0.75254782481367011</v>
      </c>
      <c r="BH28" s="138">
        <f t="shared" si="41"/>
        <v>0.38052007027422385</v>
      </c>
      <c r="BI28" s="138">
        <f t="shared" ref="BI28:BJ28" si="442">IF(BI$2="No",IFERROR((BI61-BI$35)/(BI$34-BI$35),"NA"),IF(BI$2="Sí",IFERROR(1-((BI61-BI$35)/(BI$34-BI$35)),"NA"),""))</f>
        <v>0.14781864204242809</v>
      </c>
      <c r="BJ28" s="138">
        <f t="shared" si="442"/>
        <v>0.60679146094554737</v>
      </c>
      <c r="BK28" s="138">
        <f t="shared" si="11"/>
        <v>0.37730505149398774</v>
      </c>
      <c r="BL28" s="138">
        <f t="shared" si="12"/>
        <v>0.3789125608841058</v>
      </c>
      <c r="BM28" s="138">
        <f t="shared" ref="BM28:BN28" si="443">IF(BM$2="No",IFERROR((BM61-BM$35)/(BM$34-BM$35),"NA"),IF(BM$2="Sí",IFERROR(1-((BM61-BM$35)/(BM$34-BM$35)),"NA"),""))</f>
        <v>9.6954492492862893E-2</v>
      </c>
      <c r="BN28" s="138">
        <f t="shared" si="443"/>
        <v>0.31306583155638179</v>
      </c>
      <c r="BO28" s="138">
        <f t="shared" ref="BO28" si="444">IF(BO$2="No",IFERROR((BO61-BO$35)/(BO$34-BO$35),"NA"),IF(BO$2="Sí",IFERROR(1-((BO61-BO$35)/(BO$34-BO$35)),"NA"),""))</f>
        <v>0.29797500097377599</v>
      </c>
      <c r="BP28" s="138">
        <f t="shared" si="45"/>
        <v>0.23599844167434023</v>
      </c>
      <c r="BQ28" s="138">
        <f t="shared" ref="BQ28:BT28" si="445">IF(BQ$2="No",IFERROR((BQ61-BQ$35)/(BQ$34-BQ$35),"NA"),IF(BQ$2="Sí",IFERROR(1-((BQ61-BQ$35)/(BQ$34-BQ$35)),"NA"),""))</f>
        <v>0.17629042748981411</v>
      </c>
      <c r="BR28" s="138">
        <f t="shared" si="445"/>
        <v>0.24414159378634526</v>
      </c>
      <c r="BS28" s="138">
        <f t="shared" si="445"/>
        <v>0.25364950283782922</v>
      </c>
      <c r="BT28" s="138">
        <f t="shared" si="445"/>
        <v>0.19346092802950765</v>
      </c>
      <c r="BU28" s="138">
        <f t="shared" si="13"/>
        <v>0.21688561303587406</v>
      </c>
      <c r="BV28" s="138">
        <f t="shared" si="14"/>
        <v>0.22644202735510716</v>
      </c>
      <c r="BW28" s="138">
        <f t="shared" ref="BW28:BX28" si="446">IF(BW$2="No",IFERROR((BW61-BW$35)/(BW$34-BW$35),"NA"),IF(BW$2="Sí",IFERROR(1-((BW61-BW$35)/(BW$34-BW$35)),"NA"),""))</f>
        <v>0.10536245376558272</v>
      </c>
      <c r="BX28" s="138">
        <f t="shared" si="446"/>
        <v>0.68311383588192454</v>
      </c>
      <c r="BY28" s="138">
        <f t="shared" si="15"/>
        <v>0.39423814482375363</v>
      </c>
      <c r="BZ28" s="138">
        <f t="shared" ref="BZ28:CA28" si="447">IF(BZ$2="No",IFERROR((BZ61-BZ$35)/(BZ$34-BZ$35),"NA"),IF(BZ$2="Sí",IFERROR(1-((BZ61-BZ$35)/(BZ$34-BZ$35)),"NA"),""))</f>
        <v>0.41155848219460589</v>
      </c>
      <c r="CA28" s="138">
        <f t="shared" si="447"/>
        <v>0.27066211076902463</v>
      </c>
      <c r="CB28" s="138">
        <f t="shared" si="16"/>
        <v>0.34111029648181523</v>
      </c>
      <c r="CC28" s="138">
        <f t="shared" ref="CC28:CD28" si="448">IF(CC$2="No",IFERROR((CC61-CC$35)/(CC$34-CC$35),"NA"),IF(CC$2="Sí",IFERROR(1-((CC61-CC$35)/(CC$34-CC$35)),"NA"),""))</f>
        <v>0</v>
      </c>
      <c r="CD28" s="138">
        <f t="shared" si="448"/>
        <v>0.18086981326215629</v>
      </c>
      <c r="CE28" s="138">
        <f t="shared" si="17"/>
        <v>9.0434906631078144E-2</v>
      </c>
      <c r="CF28" s="138">
        <f t="shared" si="18"/>
        <v>0.27526111597888231</v>
      </c>
      <c r="CG28" s="138">
        <f t="shared" si="19"/>
        <v>0.41410971625033161</v>
      </c>
      <c r="CH28" s="139">
        <f t="shared" si="50"/>
        <v>14</v>
      </c>
      <c r="CI28" s="139">
        <f t="shared" si="20"/>
        <v>83</v>
      </c>
    </row>
    <row r="30" spans="1:87" x14ac:dyDescent="0.45">
      <c r="B30" s="140">
        <f>IFERROR(HLOOKUP(B38,'Datos Consolidados'!$B$4:$BG$29,26,FALSE),"")</f>
        <v>2</v>
      </c>
      <c r="C30" s="140">
        <f>IFERROR(HLOOKUP(C38,'Datos Consolidados'!$B$4:$BG$29,26,FALSE),"")</f>
        <v>3</v>
      </c>
      <c r="D30" s="140">
        <f>IFERROR(HLOOKUP(D38,'Datos Consolidados'!$B$4:$BG$29,26,FALSE),"")</f>
        <v>4</v>
      </c>
      <c r="E30" s="140" t="str">
        <f>IFERROR(HLOOKUP(E38,'Datos Consolidados'!$B$4:$BG$29,26,FALSE),"")</f>
        <v/>
      </c>
      <c r="F30" s="140">
        <f>IFERROR(HLOOKUP(F38,'Datos Consolidados'!$B$4:$BG$29,26,FALSE),"")</f>
        <v>5</v>
      </c>
      <c r="G30" s="140">
        <f>IFERROR(HLOOKUP(G38,'Datos Consolidados'!$B$4:$BG$29,26,FALSE),"")</f>
        <v>6</v>
      </c>
      <c r="H30" s="140">
        <f>IFERROR(HLOOKUP(H38,'Datos Consolidados'!$B$4:$BG$29,26,FALSE),"")</f>
        <v>7</v>
      </c>
      <c r="I30" s="140" t="str">
        <f>IFERROR(HLOOKUP(I38,'Datos Consolidados'!$B$4:$BG$29,26,FALSE),"")</f>
        <v/>
      </c>
      <c r="J30" s="140" t="str">
        <f>IFERROR(HLOOKUP(J38,'Datos Consolidados'!$B$4:$BG$29,26,FALSE),"")</f>
        <v/>
      </c>
      <c r="K30" s="140">
        <f>IFERROR(HLOOKUP(K38,'Datos Consolidados'!$B$4:$BG$29,26,FALSE),"")</f>
        <v>8</v>
      </c>
      <c r="L30" s="140">
        <f>IFERROR(HLOOKUP(L38,'Datos Consolidados'!$B$4:$BG$29,26,FALSE),"")</f>
        <v>9</v>
      </c>
      <c r="M30" s="140">
        <f>IFERROR(HLOOKUP(M38,'Datos Consolidados'!$B$4:$BG$29,26,FALSE),"")</f>
        <v>10</v>
      </c>
      <c r="N30" s="140">
        <f>IFERROR(HLOOKUP(N38,'Datos Consolidados'!$B$4:$BG$29,26,FALSE),"")</f>
        <v>11</v>
      </c>
      <c r="O30" s="140" t="str">
        <f>IFERROR(HLOOKUP(O38,'Datos Consolidados'!$B$4:$BG$29,26,FALSE),"")</f>
        <v/>
      </c>
      <c r="P30" s="140">
        <f>IFERROR(HLOOKUP(P38,'Datos Consolidados'!$B$4:$BG$29,26,FALSE),"")</f>
        <v>12</v>
      </c>
      <c r="Q30" s="140">
        <f>IFERROR(HLOOKUP(Q38,'Datos Consolidados'!$B$4:$BG$29,26,FALSE),"")</f>
        <v>13</v>
      </c>
      <c r="R30" s="140" t="str">
        <f>IFERROR(HLOOKUP(R38,'Datos Consolidados'!$B$4:$BG$29,26,FALSE),"")</f>
        <v/>
      </c>
      <c r="S30" s="140" t="str">
        <f>IFERROR(HLOOKUP(S38,'Datos Consolidados'!$B$4:$BG$29,26,FALSE),"")</f>
        <v/>
      </c>
      <c r="T30" s="140">
        <f>IFERROR(HLOOKUP(T38,'Datos Consolidados'!$B$4:$BG$29,26,FALSE),"")</f>
        <v>14</v>
      </c>
      <c r="U30" s="140">
        <f>IFERROR(HLOOKUP(U38,'Datos Consolidados'!$B$4:$BG$29,26,FALSE),"")</f>
        <v>15</v>
      </c>
      <c r="V30" s="140">
        <f>IFERROR(HLOOKUP(V38,'Datos Consolidados'!$B$4:$BG$29,26,FALSE),"")</f>
        <v>16</v>
      </c>
      <c r="W30" s="140">
        <f>IFERROR(HLOOKUP(W38,'Datos Consolidados'!$B$4:$BG$29,26,FALSE),"")</f>
        <v>17</v>
      </c>
      <c r="X30" s="140">
        <f>IFERROR(HLOOKUP(X38,'Datos Consolidados'!$B$4:$BG$29,26,FALSE),"")</f>
        <v>18</v>
      </c>
      <c r="Y30" s="140" t="str">
        <f>IFERROR(HLOOKUP(Y38,'Datos Consolidados'!$B$4:$BG$29,26,FALSE),"")</f>
        <v/>
      </c>
      <c r="Z30" s="140">
        <f>IFERROR(HLOOKUP(Z38,'Datos Consolidados'!$B$4:$BG$29,26,FALSE),"")</f>
        <v>19</v>
      </c>
      <c r="AA30" s="140">
        <f>IFERROR(HLOOKUP(AA38,'Datos Consolidados'!$B$4:$BG$29,26,FALSE),"")</f>
        <v>20</v>
      </c>
      <c r="AB30" s="140" t="str">
        <f>IFERROR(HLOOKUP(AB38,'Datos Consolidados'!$B$4:$BG$29,26,FALSE),"")</f>
        <v/>
      </c>
      <c r="AC30" s="140" t="str">
        <f>IFERROR(HLOOKUP(AC38,'Datos Consolidados'!$B$4:$BG$29,26,FALSE),"")</f>
        <v/>
      </c>
      <c r="AD30" s="140">
        <f>IFERROR(HLOOKUP(AD38,'Datos Consolidados'!$B$4:$BG$29,26,FALSE),"")</f>
        <v>21</v>
      </c>
      <c r="AE30" s="140">
        <f>IFERROR(HLOOKUP(AE38,'Datos Consolidados'!$B$4:$BG$29,26,FALSE),"")</f>
        <v>22</v>
      </c>
      <c r="AF30" s="140">
        <f>IFERROR(HLOOKUP(AF38,'Datos Consolidados'!$B$4:$BG$29,26,FALSE),"")</f>
        <v>23</v>
      </c>
      <c r="AG30" s="140">
        <f>IFERROR(HLOOKUP(AG38,'Datos Consolidados'!$B$4:$BG$29,26,FALSE),"")</f>
        <v>24</v>
      </c>
      <c r="AH30" s="140" t="str">
        <f>IFERROR(HLOOKUP(AH38,'Datos Consolidados'!$B$4:$BG$29,26,FALSE),"")</f>
        <v/>
      </c>
      <c r="AI30" s="140">
        <f>IFERROR(HLOOKUP(AI38,'Datos Consolidados'!$B$4:$BG$29,26,FALSE),"")</f>
        <v>25</v>
      </c>
      <c r="AJ30" s="140">
        <f>IFERROR(HLOOKUP(AJ38,'Datos Consolidados'!$B$4:$BG$29,26,FALSE),"")</f>
        <v>26</v>
      </c>
      <c r="AK30" s="140">
        <f>IFERROR(HLOOKUP(AK38,'Datos Consolidados'!$B$4:$BG$29,26,FALSE),"")</f>
        <v>27</v>
      </c>
      <c r="AL30" s="140">
        <f>IFERROR(HLOOKUP(AL38,'Datos Consolidados'!$B$4:$BG$29,26,FALSE),"")</f>
        <v>28</v>
      </c>
      <c r="AM30" s="140">
        <f>IFERROR(HLOOKUP(AM38,'Datos Consolidados'!$B$4:$BG$29,26,FALSE),"")</f>
        <v>29</v>
      </c>
      <c r="AN30" s="140">
        <f>IFERROR(HLOOKUP(AN38,'Datos Consolidados'!$B$4:$BG$29,26,FALSE),"")</f>
        <v>30</v>
      </c>
      <c r="AO30" s="140">
        <f>IFERROR(HLOOKUP(AO38,'Datos Consolidados'!$B$4:$BG$29,26,FALSE),"")</f>
        <v>31</v>
      </c>
      <c r="AP30" s="140">
        <f>IFERROR(HLOOKUP(AP38,'Datos Consolidados'!$B$4:$BG$29,26,FALSE),"")</f>
        <v>32</v>
      </c>
      <c r="AQ30" s="140" t="str">
        <f>IFERROR(HLOOKUP(AQ38,'Datos Consolidados'!$B$4:$BG$29,26,FALSE),"")</f>
        <v/>
      </c>
      <c r="AR30" s="140" t="str">
        <f>IFERROR(HLOOKUP(AR38,'Datos Consolidados'!$B$4:$BG$29,26,FALSE),"")</f>
        <v/>
      </c>
      <c r="AS30" s="140">
        <f>IFERROR(HLOOKUP(AS38,'Datos Consolidados'!$B$4:$BG$29,26,FALSE),"")</f>
        <v>33</v>
      </c>
      <c r="AT30" s="140">
        <f>IFERROR(HLOOKUP(AT38,'Datos Consolidados'!$B$4:$BG$29,26,FALSE),"")</f>
        <v>34</v>
      </c>
      <c r="AU30" s="140">
        <f>IFERROR(HLOOKUP(AU38,'Datos Consolidados'!$B$4:$BG$29,26,FALSE),"")</f>
        <v>35</v>
      </c>
      <c r="AV30" s="140" t="str">
        <f>IFERROR(HLOOKUP(AV38,'Datos Consolidados'!$B$4:$BG$29,26,FALSE),"")</f>
        <v/>
      </c>
      <c r="AW30" s="140">
        <f>IFERROR(HLOOKUP(AW38,'Datos Consolidados'!$B$4:$BG$29,26,FALSE),"")</f>
        <v>36</v>
      </c>
      <c r="AX30" s="140">
        <f>IFERROR(HLOOKUP(AX38,'Datos Consolidados'!$B$4:$BG$29,26,FALSE),"")</f>
        <v>37</v>
      </c>
      <c r="AY30" s="140">
        <f>IFERROR(HLOOKUP(AY38,'Datos Consolidados'!$B$4:$BG$29,26,FALSE),"")</f>
        <v>38</v>
      </c>
      <c r="AZ30" s="140">
        <f>IFERROR(HLOOKUP(AZ38,'Datos Consolidados'!$B$4:$BG$29,26,FALSE),"")</f>
        <v>39</v>
      </c>
      <c r="BA30" s="140">
        <f>IFERROR(HLOOKUP(BA38,'Datos Consolidados'!$B$4:$BG$29,26,FALSE),"")</f>
        <v>40</v>
      </c>
      <c r="BB30" s="140" t="str">
        <f>IFERROR(HLOOKUP(BB38,'Datos Consolidados'!$B$4:$BG$29,26,FALSE),"")</f>
        <v/>
      </c>
      <c r="BC30" s="140" t="str">
        <f>IFERROR(HLOOKUP(BC38,'Datos Consolidados'!$B$4:$BG$29,26,FALSE),"")</f>
        <v/>
      </c>
      <c r="BD30" s="140">
        <f>IFERROR(HLOOKUP(BD38,'Datos Consolidados'!$B$4:$BG$29,26,FALSE),"")</f>
        <v>41</v>
      </c>
      <c r="BE30" s="140">
        <f>IFERROR(HLOOKUP(BE38,'Datos Consolidados'!$B$4:$BG$29,26,FALSE),"")</f>
        <v>42</v>
      </c>
      <c r="BF30" s="140">
        <f>IFERROR(HLOOKUP(BF38,'Datos Consolidados'!$B$4:$BG$29,26,FALSE),"")</f>
        <v>43</v>
      </c>
      <c r="BG30" s="140">
        <f>IFERROR(HLOOKUP(BG38,'Datos Consolidados'!$B$4:$BG$29,26,FALSE),"")</f>
        <v>44</v>
      </c>
      <c r="BH30" s="140" t="str">
        <f>IFERROR(HLOOKUP(BH38,'Datos Consolidados'!$B$4:$BG$29,26,FALSE),"")</f>
        <v/>
      </c>
      <c r="BI30" s="140">
        <f>IFERROR(HLOOKUP(BI38,'Datos Consolidados'!$B$4:$BG$29,26,FALSE),"")</f>
        <v>45</v>
      </c>
      <c r="BJ30" s="140">
        <f>IFERROR(HLOOKUP(BJ38,'Datos Consolidados'!$B$4:$BG$29,26,FALSE),"")</f>
        <v>46</v>
      </c>
      <c r="BK30" s="140" t="str">
        <f>IFERROR(HLOOKUP(BK38,'Datos Consolidados'!$B$4:$BG$29,26,FALSE),"")</f>
        <v/>
      </c>
      <c r="BL30" s="140" t="str">
        <f>IFERROR(HLOOKUP(BL38,'Datos Consolidados'!$B$4:$BG$29,26,FALSE),"")</f>
        <v/>
      </c>
      <c r="BM30" s="140">
        <f>IFERROR(HLOOKUP(BM38,'Datos Consolidados'!$B$4:$BG$29,26,FALSE),"")</f>
        <v>47</v>
      </c>
      <c r="BN30" s="140">
        <f>IFERROR(HLOOKUP(BN38,'Datos Consolidados'!$B$4:$BG$29,26,FALSE),"")</f>
        <v>48</v>
      </c>
      <c r="BO30" s="140">
        <f>IFERROR(HLOOKUP(BO38,'Datos Consolidados'!$B$4:$BG$29,26,FALSE),"")</f>
        <v>49</v>
      </c>
      <c r="BP30" s="140" t="str">
        <f>IFERROR(HLOOKUP(BP38,'Datos Consolidados'!$B$4:$BG$29,26,FALSE),"")</f>
        <v/>
      </c>
      <c r="BQ30" s="140">
        <f>IFERROR(HLOOKUP(BQ38,'Datos Consolidados'!$B$4:$BG$29,26,FALSE),"")</f>
        <v>50</v>
      </c>
      <c r="BR30" s="140">
        <f>IFERROR(HLOOKUP(BR38,'Datos Consolidados'!$B$4:$BG$29,26,FALSE),"")</f>
        <v>51</v>
      </c>
      <c r="BS30" s="140">
        <f>IFERROR(HLOOKUP(BS38,'Datos Consolidados'!$B$4:$BG$29,26,FALSE),"")</f>
        <v>52</v>
      </c>
      <c r="BT30" s="140">
        <f>IFERROR(HLOOKUP(BT38,'Datos Consolidados'!$B$4:$BG$29,26,FALSE),"")</f>
        <v>53</v>
      </c>
      <c r="BU30" s="140" t="str">
        <f>IFERROR(HLOOKUP(BU38,'Datos Consolidados'!$B$4:$BG$29,26,FALSE),"")</f>
        <v/>
      </c>
      <c r="BV30" s="140" t="str">
        <f>IFERROR(HLOOKUP(BV38,'Datos Consolidados'!$B$4:$BG$29,26,FALSE),"")</f>
        <v/>
      </c>
      <c r="BW30" s="140">
        <f>IFERROR(HLOOKUP(BW38,'Datos Consolidados'!$B$4:$BG$29,26,FALSE),"")</f>
        <v>54</v>
      </c>
      <c r="BX30" s="140">
        <f>IFERROR(HLOOKUP(BX38,'Datos Consolidados'!$B$4:$BG$29,26,FALSE),"")</f>
        <v>55</v>
      </c>
      <c r="BY30" s="140"/>
      <c r="BZ30" s="140">
        <f>IFERROR(HLOOKUP(BZ38,'Datos Consolidados'!$B$4:$BG$29,26,FALSE),"")</f>
        <v>56</v>
      </c>
      <c r="CA30" s="140">
        <f>IFERROR(HLOOKUP(CA38,'Datos Consolidados'!$B$4:$BG$29,26,FALSE),"")</f>
        <v>57</v>
      </c>
      <c r="CB30" s="140" t="str">
        <f>IFERROR(HLOOKUP(CB38,'Datos Consolidados'!$B$4:$BG$29,26,FALSE),"")</f>
        <v/>
      </c>
      <c r="CC30" s="140">
        <f>IFERROR(HLOOKUP(CC38,'Datos Consolidados'!$B$4:$BG$29,26,FALSE),"")</f>
        <v>58</v>
      </c>
      <c r="CD30" s="140">
        <f>IFERROR(HLOOKUP(CD38,'Datos Consolidados'!$B$4:$BG$29,26,FALSE),"")</f>
        <v>59</v>
      </c>
      <c r="CE30" s="140" t="str">
        <f>IFERROR(HLOOKUP(CE38,'Datos Consolidados'!$B$4:$BG$29,26,FALSE),"")</f>
        <v/>
      </c>
      <c r="CF30" s="140" t="str">
        <f>IFERROR(HLOOKUP(CF38,'Datos Consolidados'!$B$4:$BG$29,26,FALSE),"")</f>
        <v/>
      </c>
      <c r="CG30" s="140" t="str">
        <f>IFERROR(HLOOKUP(CG38,'Datos Consolidados'!$B$4:$BG$29,26,FALSE),"")</f>
        <v/>
      </c>
      <c r="CH30" s="140" t="str">
        <f>IFERROR(HLOOKUP(CH38,'Datos Consolidados'!$B$4:$BG$29,26,FALSE),"")</f>
        <v/>
      </c>
      <c r="CI30" s="140" t="str">
        <f>IFERROR(HLOOKUP(CI38,'Datos Consolidados'!$B$4:$BG$29,26,FALSE),"")</f>
        <v/>
      </c>
    </row>
    <row r="32" spans="1:87" x14ac:dyDescent="0.45">
      <c r="B32" s="114" t="str">
        <f>IF(B38="","","='"&amp;B38&amp;"'!B28")</f>
        <v>='FIN-1-1'!B28</v>
      </c>
      <c r="C32" s="114" t="str">
        <f t="shared" ref="C32:BK32" si="449">IF(C38="","","='"&amp;C38&amp;"'!B28")</f>
        <v>='FIN-1-2'!B28</v>
      </c>
      <c r="D32" s="114" t="str">
        <f t="shared" ref="D32" si="450">IF(D38="","","='"&amp;D38&amp;"'!B28")</f>
        <v>='FIN-1-3'!B28</v>
      </c>
      <c r="E32" s="114" t="str">
        <f t="shared" si="449"/>
        <v/>
      </c>
      <c r="F32" s="114" t="str">
        <f t="shared" si="449"/>
        <v>='FIN-2-1'!B28</v>
      </c>
      <c r="G32" s="114" t="str">
        <f t="shared" si="449"/>
        <v>='FIN-2-2'!B28</v>
      </c>
      <c r="H32" s="114" t="str">
        <f t="shared" si="449"/>
        <v>='FIN-2-3'!B28</v>
      </c>
      <c r="I32" s="114" t="str">
        <f t="shared" si="449"/>
        <v/>
      </c>
      <c r="J32" s="114" t="str">
        <f t="shared" si="449"/>
        <v/>
      </c>
      <c r="K32" s="114" t="str">
        <f t="shared" si="449"/>
        <v>='CHHC-1-1'!B28</v>
      </c>
      <c r="L32" s="114" t="str">
        <f t="shared" si="449"/>
        <v>='CHHC-1-2'!B28</v>
      </c>
      <c r="M32" s="114" t="str">
        <f t="shared" si="449"/>
        <v>='CHHC-1-3'!B28</v>
      </c>
      <c r="N32" s="114" t="str">
        <f>IF(N38="","","='"&amp;N38&amp;"'!B28")</f>
        <v>='CHHC-1-4'!B28</v>
      </c>
      <c r="O32" s="114" t="str">
        <f t="shared" si="449"/>
        <v/>
      </c>
      <c r="P32" s="114" t="str">
        <f t="shared" si="449"/>
        <v>='CHHC-2-1'!B28</v>
      </c>
      <c r="Q32" s="114" t="str">
        <f t="shared" si="449"/>
        <v>='CHHC-2-2'!B28</v>
      </c>
      <c r="R32" s="114" t="str">
        <f t="shared" si="449"/>
        <v/>
      </c>
      <c r="S32" s="114" t="str">
        <f t="shared" si="449"/>
        <v/>
      </c>
      <c r="T32" s="114" t="str">
        <f t="shared" si="449"/>
        <v>='CS-1-1'!B28</v>
      </c>
      <c r="U32" s="114" t="str">
        <f t="shared" si="449"/>
        <v>='CS-1-2'!B28</v>
      </c>
      <c r="V32" s="114" t="str">
        <f t="shared" si="449"/>
        <v>='CS-1-3'!B28</v>
      </c>
      <c r="W32" s="114" t="str">
        <f t="shared" si="449"/>
        <v>='CS-1-4'!B28</v>
      </c>
      <c r="X32" s="114" t="str">
        <f t="shared" si="449"/>
        <v>='CS-1-5'!B28</v>
      </c>
      <c r="Y32" s="114" t="str">
        <f t="shared" si="449"/>
        <v/>
      </c>
      <c r="Z32" s="114" t="str">
        <f t="shared" ref="Z32:AA32" si="451">IF(Z38="","","='"&amp;Z38&amp;"'!B28")</f>
        <v>='CS-2-1'!B28</v>
      </c>
      <c r="AA32" s="114" t="str">
        <f t="shared" si="451"/>
        <v>='CS-2-2'!B28</v>
      </c>
      <c r="AB32" s="114"/>
      <c r="AC32" s="114" t="str">
        <f t="shared" si="449"/>
        <v/>
      </c>
      <c r="AD32" s="114" t="str">
        <f t="shared" si="449"/>
        <v>='EN-1-1'!B28</v>
      </c>
      <c r="AE32" s="114" t="str">
        <f t="shared" si="449"/>
        <v>='EN-1-2'!B28</v>
      </c>
      <c r="AF32" s="114" t="str">
        <f t="shared" si="449"/>
        <v>='EN-1-3'!B28</v>
      </c>
      <c r="AG32" s="114" t="str">
        <f t="shared" ref="AG32" si="452">IF(AG38="","","='"&amp;AG38&amp;"'!B28")</f>
        <v>='EN-1-4'!B28</v>
      </c>
      <c r="AH32" s="114" t="str">
        <f t="shared" si="449"/>
        <v/>
      </c>
      <c r="AI32" s="114" t="str">
        <f t="shared" si="449"/>
        <v>='EN-2-1'!B28</v>
      </c>
      <c r="AJ32" s="114" t="str">
        <f t="shared" si="449"/>
        <v>='EN-2-2'!B28</v>
      </c>
      <c r="AK32" s="114" t="str">
        <f t="shared" si="449"/>
        <v>='EN-2-3'!B28</v>
      </c>
      <c r="AL32" s="114" t="str">
        <f t="shared" si="449"/>
        <v>='EN-2-4'!B28</v>
      </c>
      <c r="AM32" s="114" t="str">
        <f t="shared" si="449"/>
        <v>='EN-2-5'!B28</v>
      </c>
      <c r="AN32" s="114" t="str">
        <f t="shared" si="449"/>
        <v>='EN-2-6'!B28</v>
      </c>
      <c r="AO32" s="114" t="str">
        <f t="shared" si="449"/>
        <v>='EN-2-7'!B28</v>
      </c>
      <c r="AP32" s="114" t="str">
        <f t="shared" si="449"/>
        <v>='EN-2-8'!B28</v>
      </c>
      <c r="AQ32" s="114" t="str">
        <f t="shared" si="449"/>
        <v/>
      </c>
      <c r="AR32" s="114" t="str">
        <f t="shared" si="449"/>
        <v/>
      </c>
      <c r="AS32" s="114" t="str">
        <f t="shared" si="449"/>
        <v>='INF-1-1'!B28</v>
      </c>
      <c r="AT32" s="114" t="str">
        <f t="shared" si="449"/>
        <v>='INF-1-2'!B28</v>
      </c>
      <c r="AU32" s="114" t="str">
        <f t="shared" si="449"/>
        <v>='INF-1-3'!B28</v>
      </c>
      <c r="AV32" s="114" t="str">
        <f t="shared" si="449"/>
        <v/>
      </c>
      <c r="AW32" s="114" t="str">
        <f t="shared" si="449"/>
        <v>='INF-2-1'!B28</v>
      </c>
      <c r="AX32" s="114" t="str">
        <f t="shared" si="449"/>
        <v>='INF-2-2'!B28</v>
      </c>
      <c r="AY32" s="114" t="str">
        <f t="shared" si="449"/>
        <v>='INF-2-3'!B28</v>
      </c>
      <c r="AZ32" s="114" t="str">
        <f t="shared" si="449"/>
        <v>='INF-2-4'!B28</v>
      </c>
      <c r="BA32" s="114" t="str">
        <f t="shared" si="449"/>
        <v>='INF-2-5'!B28</v>
      </c>
      <c r="BB32" s="114" t="str">
        <f t="shared" si="449"/>
        <v/>
      </c>
      <c r="BC32" s="114" t="str">
        <f t="shared" si="449"/>
        <v/>
      </c>
      <c r="BD32" s="114" t="str">
        <f t="shared" si="449"/>
        <v>='ATIE-1-1'!B28</v>
      </c>
      <c r="BE32" s="114" t="str">
        <f t="shared" si="449"/>
        <v>='ATIE-1-2'!B28</v>
      </c>
      <c r="BF32" s="114" t="str">
        <f t="shared" si="449"/>
        <v>='ATIE-1-3'!B28</v>
      </c>
      <c r="BG32" s="114" t="str">
        <f t="shared" si="449"/>
        <v>='ATIE-1-4'!B28</v>
      </c>
      <c r="BH32" s="114" t="str">
        <f t="shared" si="449"/>
        <v/>
      </c>
      <c r="BI32" s="114" t="str">
        <f t="shared" si="449"/>
        <v>='ATIE-2-1'!B28</v>
      </c>
      <c r="BJ32" s="114" t="str">
        <f t="shared" si="449"/>
        <v>='ATIE-2-2'!B28</v>
      </c>
      <c r="BK32" s="114" t="str">
        <f t="shared" si="449"/>
        <v/>
      </c>
      <c r="BL32" s="114" t="str">
        <f t="shared" ref="BL32:CF32" si="453">IF(BL38="","","='"&amp;BL38&amp;"'!B28")</f>
        <v/>
      </c>
      <c r="BM32" s="114" t="str">
        <f t="shared" si="453"/>
        <v>='EIGC-1-1'!B28</v>
      </c>
      <c r="BN32" s="114" t="str">
        <f t="shared" si="453"/>
        <v>='EIGC-1-2'!B28</v>
      </c>
      <c r="BO32" s="114" t="str">
        <f t="shared" ref="BO32" si="454">IF(BO38="","","='"&amp;BO38&amp;"'!B28")</f>
        <v>='EIGC-1-3'!B28</v>
      </c>
      <c r="BP32" s="114" t="str">
        <f t="shared" si="453"/>
        <v/>
      </c>
      <c r="BQ32" s="114" t="str">
        <f t="shared" si="453"/>
        <v>='EIGC-2-1'!B28</v>
      </c>
      <c r="BR32" s="114" t="str">
        <f t="shared" si="453"/>
        <v>='EIGC-2-2'!B28</v>
      </c>
      <c r="BS32" s="114" t="str">
        <f t="shared" si="453"/>
        <v>='EIGC-2-3'!B28</v>
      </c>
      <c r="BT32" s="114" t="str">
        <f t="shared" si="453"/>
        <v>='EIGC-2-4'!B28</v>
      </c>
      <c r="BU32" s="114" t="str">
        <f t="shared" si="453"/>
        <v/>
      </c>
      <c r="BV32" s="114" t="str">
        <f t="shared" si="453"/>
        <v/>
      </c>
      <c r="BW32" s="114" t="str">
        <f t="shared" si="453"/>
        <v>='DEM-1-1'!B28</v>
      </c>
      <c r="BX32" s="114" t="str">
        <f t="shared" si="453"/>
        <v>='DEM-1-2'!B28</v>
      </c>
      <c r="BY32" s="114"/>
      <c r="BZ32" s="114" t="str">
        <f t="shared" si="453"/>
        <v>='DEM-2-1'!B28</v>
      </c>
      <c r="CA32" s="114" t="str">
        <f t="shared" si="453"/>
        <v>='DEM-2-2'!B28</v>
      </c>
      <c r="CB32" s="114" t="str">
        <f t="shared" si="453"/>
        <v/>
      </c>
      <c r="CC32" s="114" t="str">
        <f t="shared" si="453"/>
        <v>='DEM-3-1'!B28</v>
      </c>
      <c r="CD32" s="114" t="str">
        <f t="shared" si="453"/>
        <v>='DEM-3-2'!B28</v>
      </c>
      <c r="CE32" s="114" t="str">
        <f t="shared" si="453"/>
        <v/>
      </c>
      <c r="CF32" s="114" t="str">
        <f t="shared" si="453"/>
        <v/>
      </c>
    </row>
    <row r="33" spans="1:84" x14ac:dyDescent="0.45">
      <c r="B33" s="114" t="str">
        <f>IF(B38="","","='"&amp;B38&amp;"'!B29")</f>
        <v>='FIN-1-1'!B29</v>
      </c>
      <c r="C33" s="114" t="str">
        <f t="shared" ref="C33:BK33" si="455">IF(C38="","","='"&amp;C38&amp;"'!B29")</f>
        <v>='FIN-1-2'!B29</v>
      </c>
      <c r="D33" s="114" t="str">
        <f t="shared" ref="D33" si="456">IF(D38="","","='"&amp;D38&amp;"'!B29")</f>
        <v>='FIN-1-3'!B29</v>
      </c>
      <c r="E33" s="114" t="str">
        <f t="shared" si="455"/>
        <v/>
      </c>
      <c r="F33" s="114" t="str">
        <f t="shared" si="455"/>
        <v>='FIN-2-1'!B29</v>
      </c>
      <c r="G33" s="114" t="str">
        <f t="shared" si="455"/>
        <v>='FIN-2-2'!B29</v>
      </c>
      <c r="H33" s="114" t="str">
        <f t="shared" si="455"/>
        <v>='FIN-2-3'!B29</v>
      </c>
      <c r="I33" s="114" t="str">
        <f t="shared" si="455"/>
        <v/>
      </c>
      <c r="J33" s="114" t="str">
        <f t="shared" si="455"/>
        <v/>
      </c>
      <c r="K33" s="114" t="str">
        <f t="shared" si="455"/>
        <v>='CHHC-1-1'!B29</v>
      </c>
      <c r="L33" s="114" t="str">
        <f t="shared" si="455"/>
        <v>='CHHC-1-2'!B29</v>
      </c>
      <c r="M33" s="114" t="str">
        <f t="shared" si="455"/>
        <v>='CHHC-1-3'!B29</v>
      </c>
      <c r="N33" s="114" t="str">
        <f>IF(N38="","","='"&amp;N38&amp;"'!B29")</f>
        <v>='CHHC-1-4'!B29</v>
      </c>
      <c r="O33" s="114" t="str">
        <f t="shared" si="455"/>
        <v/>
      </c>
      <c r="P33" s="114" t="str">
        <f t="shared" si="455"/>
        <v>='CHHC-2-1'!B29</v>
      </c>
      <c r="Q33" s="114" t="str">
        <f t="shared" si="455"/>
        <v>='CHHC-2-2'!B29</v>
      </c>
      <c r="R33" s="114" t="str">
        <f t="shared" si="455"/>
        <v/>
      </c>
      <c r="S33" s="114" t="str">
        <f t="shared" si="455"/>
        <v/>
      </c>
      <c r="T33" s="114" t="str">
        <f t="shared" si="455"/>
        <v>='CS-1-1'!B29</v>
      </c>
      <c r="U33" s="114" t="str">
        <f t="shared" si="455"/>
        <v>='CS-1-2'!B29</v>
      </c>
      <c r="V33" s="114" t="str">
        <f t="shared" si="455"/>
        <v>='CS-1-3'!B29</v>
      </c>
      <c r="W33" s="114" t="str">
        <f t="shared" si="455"/>
        <v>='CS-1-4'!B29</v>
      </c>
      <c r="X33" s="114" t="str">
        <f t="shared" si="455"/>
        <v>='CS-1-5'!B29</v>
      </c>
      <c r="Y33" s="114" t="str">
        <f t="shared" si="455"/>
        <v/>
      </c>
      <c r="Z33" s="114" t="str">
        <f t="shared" ref="Z33:AA33" si="457">IF(Z38="","","='"&amp;Z38&amp;"'!B29")</f>
        <v>='CS-2-1'!B29</v>
      </c>
      <c r="AA33" s="114" t="str">
        <f t="shared" si="457"/>
        <v>='CS-2-2'!B29</v>
      </c>
      <c r="AB33" s="114"/>
      <c r="AC33" s="114" t="str">
        <f t="shared" si="455"/>
        <v/>
      </c>
      <c r="AD33" s="114" t="str">
        <f t="shared" si="455"/>
        <v>='EN-1-1'!B29</v>
      </c>
      <c r="AE33" s="114" t="str">
        <f t="shared" si="455"/>
        <v>='EN-1-2'!B29</v>
      </c>
      <c r="AF33" s="114" t="str">
        <f t="shared" si="455"/>
        <v>='EN-1-3'!B29</v>
      </c>
      <c r="AG33" s="114" t="str">
        <f t="shared" ref="AG33" si="458">IF(AG38="","","='"&amp;AG38&amp;"'!B29")</f>
        <v>='EN-1-4'!B29</v>
      </c>
      <c r="AH33" s="114" t="str">
        <f t="shared" si="455"/>
        <v/>
      </c>
      <c r="AI33" s="114" t="str">
        <f t="shared" si="455"/>
        <v>='EN-2-1'!B29</v>
      </c>
      <c r="AJ33" s="114" t="str">
        <f t="shared" si="455"/>
        <v>='EN-2-2'!B29</v>
      </c>
      <c r="AK33" s="114" t="str">
        <f t="shared" si="455"/>
        <v>='EN-2-3'!B29</v>
      </c>
      <c r="AL33" s="114" t="str">
        <f t="shared" si="455"/>
        <v>='EN-2-4'!B29</v>
      </c>
      <c r="AM33" s="114" t="str">
        <f t="shared" si="455"/>
        <v>='EN-2-5'!B29</v>
      </c>
      <c r="AN33" s="114" t="str">
        <f t="shared" si="455"/>
        <v>='EN-2-6'!B29</v>
      </c>
      <c r="AO33" s="114" t="str">
        <f t="shared" si="455"/>
        <v>='EN-2-7'!B29</v>
      </c>
      <c r="AP33" s="114" t="str">
        <f t="shared" si="455"/>
        <v>='EN-2-8'!B29</v>
      </c>
      <c r="AQ33" s="114" t="str">
        <f t="shared" si="455"/>
        <v/>
      </c>
      <c r="AR33" s="114" t="str">
        <f t="shared" si="455"/>
        <v/>
      </c>
      <c r="AS33" s="114" t="str">
        <f t="shared" si="455"/>
        <v>='INF-1-1'!B29</v>
      </c>
      <c r="AT33" s="114" t="str">
        <f t="shared" si="455"/>
        <v>='INF-1-2'!B29</v>
      </c>
      <c r="AU33" s="114" t="str">
        <f t="shared" si="455"/>
        <v>='INF-1-3'!B29</v>
      </c>
      <c r="AV33" s="114" t="str">
        <f t="shared" si="455"/>
        <v/>
      </c>
      <c r="AW33" s="114" t="str">
        <f t="shared" si="455"/>
        <v>='INF-2-1'!B29</v>
      </c>
      <c r="AX33" s="114" t="str">
        <f t="shared" si="455"/>
        <v>='INF-2-2'!B29</v>
      </c>
      <c r="AY33" s="114" t="str">
        <f t="shared" si="455"/>
        <v>='INF-2-3'!B29</v>
      </c>
      <c r="AZ33" s="114" t="str">
        <f t="shared" si="455"/>
        <v>='INF-2-4'!B29</v>
      </c>
      <c r="BA33" s="114" t="str">
        <f t="shared" si="455"/>
        <v>='INF-2-5'!B29</v>
      </c>
      <c r="BB33" s="114" t="str">
        <f t="shared" si="455"/>
        <v/>
      </c>
      <c r="BC33" s="114" t="str">
        <f t="shared" si="455"/>
        <v/>
      </c>
      <c r="BD33" s="114" t="str">
        <f t="shared" si="455"/>
        <v>='ATIE-1-1'!B29</v>
      </c>
      <c r="BE33" s="114" t="str">
        <f t="shared" si="455"/>
        <v>='ATIE-1-2'!B29</v>
      </c>
      <c r="BF33" s="114" t="str">
        <f t="shared" si="455"/>
        <v>='ATIE-1-3'!B29</v>
      </c>
      <c r="BG33" s="114" t="str">
        <f t="shared" si="455"/>
        <v>='ATIE-1-4'!B29</v>
      </c>
      <c r="BH33" s="114" t="str">
        <f t="shared" si="455"/>
        <v/>
      </c>
      <c r="BI33" s="114" t="str">
        <f t="shared" si="455"/>
        <v>='ATIE-2-1'!B29</v>
      </c>
      <c r="BJ33" s="114" t="str">
        <f t="shared" si="455"/>
        <v>='ATIE-2-2'!B29</v>
      </c>
      <c r="BK33" s="114" t="str">
        <f t="shared" si="455"/>
        <v/>
      </c>
      <c r="BL33" s="114" t="str">
        <f t="shared" ref="BL33:CF33" si="459">IF(BL38="","","='"&amp;BL38&amp;"'!B29")</f>
        <v/>
      </c>
      <c r="BM33" s="114" t="str">
        <f t="shared" si="459"/>
        <v>='EIGC-1-1'!B29</v>
      </c>
      <c r="BN33" s="114" t="str">
        <f t="shared" si="459"/>
        <v>='EIGC-1-2'!B29</v>
      </c>
      <c r="BO33" s="114" t="str">
        <f t="shared" ref="BO33" si="460">IF(BO38="","","='"&amp;BO38&amp;"'!B29")</f>
        <v>='EIGC-1-3'!B29</v>
      </c>
      <c r="BP33" s="114" t="str">
        <f t="shared" si="459"/>
        <v/>
      </c>
      <c r="BQ33" s="114" t="str">
        <f t="shared" si="459"/>
        <v>='EIGC-2-1'!B29</v>
      </c>
      <c r="BR33" s="114" t="str">
        <f t="shared" si="459"/>
        <v>='EIGC-2-2'!B29</v>
      </c>
      <c r="BS33" s="114" t="str">
        <f t="shared" si="459"/>
        <v>='EIGC-2-3'!B29</v>
      </c>
      <c r="BT33" s="114" t="str">
        <f t="shared" si="459"/>
        <v>='EIGC-2-4'!B29</v>
      </c>
      <c r="BU33" s="114" t="str">
        <f t="shared" si="459"/>
        <v/>
      </c>
      <c r="BV33" s="114" t="str">
        <f t="shared" si="459"/>
        <v/>
      </c>
      <c r="BW33" s="114" t="str">
        <f t="shared" si="459"/>
        <v>='DEM-1-1'!B29</v>
      </c>
      <c r="BX33" s="114" t="str">
        <f t="shared" si="459"/>
        <v>='DEM-1-2'!B29</v>
      </c>
      <c r="BY33" s="114"/>
      <c r="BZ33" s="114" t="str">
        <f t="shared" si="459"/>
        <v>='DEM-2-1'!B29</v>
      </c>
      <c r="CA33" s="114" t="str">
        <f t="shared" si="459"/>
        <v>='DEM-2-2'!B29</v>
      </c>
      <c r="CB33" s="114" t="str">
        <f t="shared" si="459"/>
        <v/>
      </c>
      <c r="CC33" s="114" t="str">
        <f t="shared" si="459"/>
        <v>='DEM-3-1'!B29</v>
      </c>
      <c r="CD33" s="114" t="str">
        <f t="shared" si="459"/>
        <v>='DEM-3-2'!B29</v>
      </c>
      <c r="CE33" s="114" t="str">
        <f t="shared" si="459"/>
        <v/>
      </c>
      <c r="CF33" s="114" t="str">
        <f t="shared" si="459"/>
        <v/>
      </c>
    </row>
    <row r="34" spans="1:84" s="114" customFormat="1" x14ac:dyDescent="0.45">
      <c r="A34" s="114" t="s">
        <v>224</v>
      </c>
      <c r="B34" s="141">
        <f>'FIN-1-1'!B28</f>
        <v>292517.85129793693</v>
      </c>
      <c r="C34" s="141">
        <f>'FIN-1-2'!B28</f>
        <v>29801833.580479961</v>
      </c>
      <c r="D34" s="141">
        <f>'FIN-1-3'!B28</f>
        <v>5.6717850061603972E-2</v>
      </c>
      <c r="E34" s="141"/>
      <c r="F34" s="141">
        <f>'FIN-2-1'!B28</f>
        <v>0.17448713943731059</v>
      </c>
      <c r="G34" s="141">
        <f>'FIN-2-2'!B28</f>
        <v>4.4030664686835041E-3</v>
      </c>
      <c r="H34" s="141">
        <f>'FIN-2-3'!B28</f>
        <v>0.97640457820961812</v>
      </c>
      <c r="I34" s="141"/>
      <c r="J34" s="141"/>
      <c r="K34" s="141">
        <f>'CHHC-1-1'!B28</f>
        <v>0.40133138954884406</v>
      </c>
      <c r="L34" s="141">
        <f>'CHHC-1-2'!B28</f>
        <v>0.58591089653153805</v>
      </c>
      <c r="M34" s="141">
        <f>'CHHC-1-3'!B28</f>
        <v>0.12806529950313361</v>
      </c>
      <c r="N34" s="141">
        <f>'CHHC-1-4'!B28</f>
        <v>487.39999999999992</v>
      </c>
      <c r="O34" s="141"/>
      <c r="P34" s="141">
        <f>'CHHC-2-1'!B28</f>
        <v>6.2420454545454547</v>
      </c>
      <c r="Q34" s="141">
        <f>'CHHC-2-2'!B28</f>
        <v>4.9000000000000004</v>
      </c>
      <c r="R34" s="141"/>
      <c r="S34" s="141"/>
      <c r="T34" s="141">
        <f>'CS-1-1'!B28</f>
        <v>4.75</v>
      </c>
      <c r="U34" s="141">
        <f>'CS-1-2'!B28</f>
        <v>0.8</v>
      </c>
      <c r="V34" s="141">
        <f>'CS-1-3'!B28</f>
        <v>4.78</v>
      </c>
      <c r="W34" s="141">
        <f>'CS-1-4'!B28</f>
        <v>0.90909090909090906</v>
      </c>
      <c r="X34" s="141">
        <f>'CS-1-5'!B28</f>
        <v>0.8</v>
      </c>
      <c r="Y34" s="141"/>
      <c r="Z34" s="141">
        <f>'CS-2-1'!B28</f>
        <v>4.3125</v>
      </c>
      <c r="AA34" s="141">
        <f>'CS-2-2'!B28</f>
        <v>4.125</v>
      </c>
      <c r="AB34" s="141"/>
      <c r="AC34" s="141"/>
      <c r="AD34" s="141">
        <f>'EN-1-1'!B28</f>
        <v>4.45</v>
      </c>
      <c r="AE34" s="141">
        <f>'EN-1-2'!B28</f>
        <v>4</v>
      </c>
      <c r="AF34" s="141">
        <f>'EN-1-3'!B28</f>
        <v>4.1363636363636367</v>
      </c>
      <c r="AG34" s="141">
        <f>'EN-1-4'!B28</f>
        <v>4.4545454545454541</v>
      </c>
      <c r="AH34" s="141"/>
      <c r="AI34" s="141">
        <f>'EN-2-1'!B28</f>
        <v>7.1329309903325672E-2</v>
      </c>
      <c r="AJ34" s="141">
        <f>'EN-2-2'!B28</f>
        <v>0.94675506668691811</v>
      </c>
      <c r="AK34" s="141">
        <f>'EN-2-3'!B28</f>
        <v>0.55164134354116734</v>
      </c>
      <c r="AL34" s="141">
        <f>'EN-2-4'!B28</f>
        <v>0.11902697323207397</v>
      </c>
      <c r="AM34" s="141">
        <f>'EN-2-5'!B28</f>
        <v>0.25756352603110805</v>
      </c>
      <c r="AN34" s="141">
        <f>'EN-2-6'!B28</f>
        <v>0.64091399194125542</v>
      </c>
      <c r="AO34" s="141">
        <f>'EN-2-7'!B28</f>
        <v>0.68474938831099774</v>
      </c>
      <c r="AP34" s="141">
        <f>'EN-2-8'!B28</f>
        <v>4.1599999999999998E-2</v>
      </c>
      <c r="AQ34" s="141"/>
      <c r="AR34" s="141"/>
      <c r="AS34" s="141">
        <f>'INF-1-1'!B28</f>
        <v>0.99471394817121706</v>
      </c>
      <c r="AT34" s="141">
        <f>'INF-1-2'!B28</f>
        <v>710.77004972551151</v>
      </c>
      <c r="AU34" s="114">
        <f>'INF-1-3'!B28</f>
        <v>1</v>
      </c>
      <c r="AV34" s="141"/>
      <c r="AW34" s="141">
        <f>'INF-2-1'!B28</f>
        <v>0.30199999999999999</v>
      </c>
      <c r="AX34" s="141">
        <f>'INF-2-2'!B28</f>
        <v>0.99998031870885695</v>
      </c>
      <c r="AY34" s="141">
        <f>'INF-2-3'!B28</f>
        <v>664.26580930684042</v>
      </c>
      <c r="AZ34" s="141">
        <f>'INF-2-4'!B28</f>
        <v>0.92554172154473113</v>
      </c>
      <c r="BA34" s="141">
        <f>'INF-2-5'!B28</f>
        <v>0.9992555833726785</v>
      </c>
      <c r="BB34" s="141"/>
      <c r="BC34" s="141"/>
      <c r="BD34" s="141">
        <f>'ATIE-1-1'!B28</f>
        <v>6.8504313338567963E-2</v>
      </c>
      <c r="BE34" s="141">
        <f>'ATIE-1-2'!B28</f>
        <v>0.79054517686480996</v>
      </c>
      <c r="BF34" s="141">
        <f>'ATIE-1-3'!B28</f>
        <v>0.55739324753856678</v>
      </c>
      <c r="BG34" s="141">
        <f>'ATIE-1-4'!B28</f>
        <v>0.8571428571428571</v>
      </c>
      <c r="BH34" s="141"/>
      <c r="BI34" s="141">
        <f>'ATIE-2-1'!B28</f>
        <v>3.5463605285980512E-2</v>
      </c>
      <c r="BJ34" s="141">
        <f>'ATIE-2-2'!B28</f>
        <v>0.81818181818181823</v>
      </c>
      <c r="BK34" s="141"/>
      <c r="BL34" s="141"/>
      <c r="BM34" s="141">
        <f>'EIGC-1-1'!B28</f>
        <v>17.975618524691964</v>
      </c>
      <c r="BN34" s="141">
        <f>'EIGC-1-2'!B28</f>
        <v>1640.2857873814285</v>
      </c>
      <c r="BO34" s="141">
        <f>'EIGC-1-3'!B28</f>
        <v>10872960167.825554</v>
      </c>
      <c r="BP34" s="141"/>
      <c r="BQ34" s="141">
        <f>'EIGC-2-1'!B28</f>
        <v>55.228573422936584</v>
      </c>
      <c r="BR34" s="141">
        <f>'EIGC-2-2'!B28</f>
        <v>49.849498539884912</v>
      </c>
      <c r="BS34" s="141">
        <f>'EIGC-2-3'!B28</f>
        <v>28.788550862862198</v>
      </c>
      <c r="BT34" s="141">
        <f>'EIGC-2-4'!B28</f>
        <v>4198.6732096191827</v>
      </c>
      <c r="BU34" s="141" t="s">
        <v>225</v>
      </c>
      <c r="BV34" s="141" t="s">
        <v>225</v>
      </c>
      <c r="BW34" s="141">
        <f>'DEM-1-1'!B28</f>
        <v>0.98270068222177986</v>
      </c>
      <c r="BX34" s="141">
        <f>'DEM-1-2'!B28</f>
        <v>4.6199999999999998E-2</v>
      </c>
      <c r="BY34" s="141"/>
      <c r="BZ34" s="141">
        <f>'DEM-2-1'!B28</f>
        <v>1.0315094322978602E-4</v>
      </c>
      <c r="CA34" s="141">
        <f>'DEM-2-2'!B28</f>
        <v>24350028.941731218</v>
      </c>
      <c r="CB34" s="141"/>
      <c r="CC34" s="141">
        <f>'DEM-3-1'!B28</f>
        <v>1490309.1270953845</v>
      </c>
      <c r="CD34" s="141">
        <f>'DEM-3-2'!B28</f>
        <v>983621</v>
      </c>
      <c r="CF34" s="114" t="s">
        <v>225</v>
      </c>
    </row>
    <row r="35" spans="1:84" s="114" customFormat="1" x14ac:dyDescent="0.45">
      <c r="A35" s="114" t="s">
        <v>226</v>
      </c>
      <c r="B35" s="141">
        <f>'FIN-1-1'!B29</f>
        <v>0</v>
      </c>
      <c r="C35" s="141">
        <f>'FIN-1-2'!B29</f>
        <v>0</v>
      </c>
      <c r="D35" s="141">
        <f>'FIN-1-3'!B29</f>
        <v>0</v>
      </c>
      <c r="E35" s="141"/>
      <c r="F35" s="141">
        <f>'FIN-2-1'!B29</f>
        <v>6.3324052904965905E-3</v>
      </c>
      <c r="G35" s="141">
        <f>'FIN-2-2'!B29</f>
        <v>0</v>
      </c>
      <c r="H35" s="141">
        <f>'FIN-2-3'!B29</f>
        <v>0.75749999999999995</v>
      </c>
      <c r="I35" s="141"/>
      <c r="J35" s="141"/>
      <c r="K35" s="141">
        <f>'CHHC-1-1'!B29</f>
        <v>0.1934006770698822</v>
      </c>
      <c r="L35" s="141">
        <f>'CHHC-1-2'!B29</f>
        <v>0.15324931708100911</v>
      </c>
      <c r="M35" s="141">
        <f>'CHHC-1-3'!B29</f>
        <v>5.330150754483785E-3</v>
      </c>
      <c r="N35" s="141">
        <f>'CHHC-1-4'!B29</f>
        <v>4</v>
      </c>
      <c r="O35" s="141"/>
      <c r="P35" s="141">
        <f>'CHHC-2-1'!B29</f>
        <v>3.3464285714285715</v>
      </c>
      <c r="Q35" s="141">
        <f>'CHHC-2-2'!B29</f>
        <v>2.88</v>
      </c>
      <c r="R35" s="141"/>
      <c r="S35" s="141"/>
      <c r="T35" s="141">
        <f>'CS-1-1'!B29</f>
        <v>2.9</v>
      </c>
      <c r="U35" s="141">
        <f>'CS-1-2'!B29</f>
        <v>0.125</v>
      </c>
      <c r="V35" s="141">
        <f>'CS-1-3'!B29</f>
        <v>3.2083333333333335</v>
      </c>
      <c r="W35" s="141">
        <f>'CS-1-4'!B29</f>
        <v>0.2</v>
      </c>
      <c r="X35" s="141">
        <f>'CS-1-5'!B29</f>
        <v>0</v>
      </c>
      <c r="Y35" s="141"/>
      <c r="Z35" s="141">
        <f>'CS-2-1'!B29</f>
        <v>2.8235294117647061</v>
      </c>
      <c r="AA35" s="141">
        <f>'CS-2-2'!B29</f>
        <v>2.4705882352941178</v>
      </c>
      <c r="AB35" s="141"/>
      <c r="AC35" s="141"/>
      <c r="AD35" s="141">
        <f>'EN-1-1'!B29</f>
        <v>2.14</v>
      </c>
      <c r="AE35" s="141">
        <f>'EN-1-2'!B29</f>
        <v>1.27</v>
      </c>
      <c r="AF35" s="141">
        <f>'EN-1-3'!B29</f>
        <v>2.09</v>
      </c>
      <c r="AG35" s="141">
        <f>'EN-1-4'!B29</f>
        <v>1.86</v>
      </c>
      <c r="AH35" s="141"/>
      <c r="AI35" s="141">
        <f>'EN-2-1'!B29</f>
        <v>2.2995659321938082E-3</v>
      </c>
      <c r="AJ35" s="141">
        <f>'EN-2-2'!B29</f>
        <v>0.17355268601409571</v>
      </c>
      <c r="AK35" s="141">
        <f>'EN-2-3'!B29</f>
        <v>2.2525055797406261E-2</v>
      </c>
      <c r="AL35" s="141">
        <f>'EN-2-4'!B29</f>
        <v>9.1781008181686667E-4</v>
      </c>
      <c r="AM35" s="141">
        <f>'EN-2-5'!B29</f>
        <v>5.9265498104144462E-3</v>
      </c>
      <c r="AN35" s="141">
        <f>'EN-2-6'!B29</f>
        <v>0.41699399643980872</v>
      </c>
      <c r="AO35" s="141">
        <f>'EN-2-7'!B29</f>
        <v>0.32789358282884146</v>
      </c>
      <c r="AP35" s="141">
        <f>'EN-2-8'!B29</f>
        <v>0.01</v>
      </c>
      <c r="AQ35" s="141"/>
      <c r="AR35" s="141"/>
      <c r="AS35" s="141">
        <f>'INF-1-1'!B29</f>
        <v>0.42204926785248853</v>
      </c>
      <c r="AT35" s="141">
        <f>'INF-1-2'!B29</f>
        <v>186.11583010172677</v>
      </c>
      <c r="AU35" s="114">
        <f>'INF-1-3'!B29</f>
        <v>0</v>
      </c>
      <c r="AV35" s="141"/>
      <c r="AW35" s="141">
        <f>'INF-2-1'!B29</f>
        <v>0.104</v>
      </c>
      <c r="AX35" s="141">
        <f>'INF-2-2'!B29</f>
        <v>0.77924854113234154</v>
      </c>
      <c r="AY35" s="141">
        <f>'INF-2-3'!B29</f>
        <v>487.76747143932516</v>
      </c>
      <c r="AZ35" s="141">
        <f>'INF-2-4'!B29</f>
        <v>0.17066526852736555</v>
      </c>
      <c r="BA35" s="141">
        <f>'INF-2-5'!B29</f>
        <v>0.73478145600136602</v>
      </c>
      <c r="BB35" s="141"/>
      <c r="BC35" s="141"/>
      <c r="BD35" s="141">
        <f>'ATIE-1-1'!B29</f>
        <v>3.1202888715466158E-3</v>
      </c>
      <c r="BE35" s="141">
        <f>'ATIE-1-2'!B29</f>
        <v>9.0366709505400475E-2</v>
      </c>
      <c r="BF35" s="141">
        <f>'ATIE-1-3'!B29</f>
        <v>4.6428851470745533E-3</v>
      </c>
      <c r="BG35" s="141">
        <f>'ATIE-1-4'!B29</f>
        <v>0.375</v>
      </c>
      <c r="BH35" s="141"/>
      <c r="BI35" s="141">
        <f>'ATIE-2-1'!B29</f>
        <v>6.6055295953313178E-3</v>
      </c>
      <c r="BJ35" s="141">
        <f>'ATIE-2-2'!B29</f>
        <v>0.4148148148148148</v>
      </c>
      <c r="BK35" s="141"/>
      <c r="BL35" s="141"/>
      <c r="BM35" s="141">
        <f>'EIGC-1-1'!B29</f>
        <v>1.0529899650056334</v>
      </c>
      <c r="BN35" s="141">
        <f>'EIGC-1-2'!B29</f>
        <v>222.09519509788572</v>
      </c>
      <c r="BO35" s="141">
        <f>'EIGC-1-3'!B29</f>
        <v>2032235235.0810001</v>
      </c>
      <c r="BP35" s="141"/>
      <c r="BQ35" s="141">
        <f>'EIGC-2-1'!B29</f>
        <v>0</v>
      </c>
      <c r="BR35" s="141">
        <f>'EIGC-2-2'!B29</f>
        <v>0</v>
      </c>
      <c r="BS35" s="141">
        <f>'EIGC-2-3'!B29</f>
        <v>0</v>
      </c>
      <c r="BT35" s="141">
        <f>'EIGC-2-4'!B29</f>
        <v>215.13899111136274</v>
      </c>
      <c r="BU35" s="141" t="s">
        <v>225</v>
      </c>
      <c r="BV35" s="141" t="s">
        <v>225</v>
      </c>
      <c r="BW35" s="141">
        <f>'DEM-1-1'!B29</f>
        <v>0.71324002827278488</v>
      </c>
      <c r="BX35" s="141">
        <f>'DEM-1-2'!B29</f>
        <v>-2.9221405874617443E-2</v>
      </c>
      <c r="BY35" s="141"/>
      <c r="BZ35" s="141">
        <f>'DEM-2-1'!B29</f>
        <v>1.8551092431955765E-5</v>
      </c>
      <c r="CA35" s="141">
        <f>'DEM-2-2'!B29</f>
        <v>5582503.3235338228</v>
      </c>
      <c r="CB35" s="141"/>
      <c r="CC35" s="141">
        <f>'DEM-3-1'!B29</f>
        <v>0</v>
      </c>
      <c r="CD35" s="141">
        <f>'DEM-3-2'!B29</f>
        <v>2031</v>
      </c>
      <c r="CE35" s="114" t="s">
        <v>225</v>
      </c>
      <c r="CF35" s="114" t="s">
        <v>225</v>
      </c>
    </row>
    <row r="37" spans="1:84" x14ac:dyDescent="0.45">
      <c r="A37" s="131" t="s">
        <v>173</v>
      </c>
      <c r="B37" s="229" t="s">
        <v>6</v>
      </c>
      <c r="C37" s="230"/>
      <c r="D37" s="230"/>
      <c r="E37" s="230"/>
      <c r="F37" s="230"/>
      <c r="G37" s="230"/>
      <c r="H37" s="230"/>
      <c r="I37" s="230"/>
      <c r="J37" s="231"/>
      <c r="K37" s="229" t="s">
        <v>27</v>
      </c>
      <c r="L37" s="230"/>
      <c r="M37" s="230"/>
      <c r="N37" s="230"/>
      <c r="O37" s="230"/>
      <c r="P37" s="230"/>
      <c r="Q37" s="230"/>
      <c r="R37" s="230"/>
      <c r="S37" s="231"/>
      <c r="T37" s="229" t="s">
        <v>227</v>
      </c>
      <c r="U37" s="230"/>
      <c r="V37" s="230"/>
      <c r="W37" s="230"/>
      <c r="X37" s="230"/>
      <c r="Y37" s="230"/>
      <c r="Z37" s="230"/>
      <c r="AA37" s="230"/>
      <c r="AB37" s="230"/>
      <c r="AC37" s="231"/>
      <c r="AD37" s="229" t="s">
        <v>211</v>
      </c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1"/>
      <c r="AS37" s="229" t="s">
        <v>93</v>
      </c>
      <c r="AT37" s="230"/>
      <c r="AU37" s="230"/>
      <c r="AV37" s="230"/>
      <c r="AW37" s="230"/>
      <c r="AX37" s="230"/>
      <c r="AY37" s="230"/>
      <c r="AZ37" s="230"/>
      <c r="BA37" s="230"/>
      <c r="BB37" s="230"/>
      <c r="BC37" s="231"/>
      <c r="BD37" s="229" t="s">
        <v>115</v>
      </c>
      <c r="BE37" s="230"/>
      <c r="BF37" s="230"/>
      <c r="BG37" s="230"/>
      <c r="BH37" s="230"/>
      <c r="BI37" s="230"/>
      <c r="BJ37" s="230"/>
      <c r="BK37" s="230"/>
      <c r="BL37" s="231"/>
      <c r="BM37" s="229" t="s">
        <v>132</v>
      </c>
      <c r="BN37" s="230"/>
      <c r="BO37" s="230"/>
      <c r="BP37" s="230"/>
      <c r="BQ37" s="230"/>
      <c r="BR37" s="230"/>
      <c r="BS37" s="230"/>
      <c r="BT37" s="230"/>
      <c r="BU37" s="230"/>
      <c r="BV37" s="231"/>
      <c r="BW37" s="229" t="s">
        <v>151</v>
      </c>
      <c r="BX37" s="230"/>
      <c r="BY37" s="230"/>
      <c r="BZ37" s="230"/>
      <c r="CA37" s="230"/>
      <c r="CB37" s="230"/>
      <c r="CC37" s="230"/>
      <c r="CD37" s="230"/>
      <c r="CE37" s="230"/>
      <c r="CF37" s="231"/>
    </row>
    <row r="38" spans="1:84" x14ac:dyDescent="0.45">
      <c r="A38" s="131"/>
      <c r="B38" s="132" t="s">
        <v>9</v>
      </c>
      <c r="C38" s="132" t="s">
        <v>13</v>
      </c>
      <c r="D38" s="132" t="s">
        <v>15</v>
      </c>
      <c r="E38" s="132"/>
      <c r="F38" s="133" t="s">
        <v>19</v>
      </c>
      <c r="G38" s="133" t="s">
        <v>22</v>
      </c>
      <c r="H38" s="133" t="s">
        <v>24</v>
      </c>
      <c r="I38" s="133"/>
      <c r="J38" s="133"/>
      <c r="K38" s="132" t="s">
        <v>30</v>
      </c>
      <c r="L38" s="132" t="s">
        <v>32</v>
      </c>
      <c r="M38" s="134" t="s">
        <v>34</v>
      </c>
      <c r="N38" s="132" t="s">
        <v>36</v>
      </c>
      <c r="O38" s="132"/>
      <c r="P38" s="135" t="s">
        <v>40</v>
      </c>
      <c r="Q38" s="135" t="s">
        <v>42</v>
      </c>
      <c r="R38" s="135"/>
      <c r="S38" s="135"/>
      <c r="T38" s="132" t="s">
        <v>47</v>
      </c>
      <c r="U38" s="132" t="s">
        <v>50</v>
      </c>
      <c r="V38" s="132" t="s">
        <v>52</v>
      </c>
      <c r="W38" s="132" t="s">
        <v>54</v>
      </c>
      <c r="X38" s="132" t="s">
        <v>56</v>
      </c>
      <c r="Y38" s="132"/>
      <c r="Z38" s="132" t="s">
        <v>60</v>
      </c>
      <c r="AA38" s="132" t="s">
        <v>62</v>
      </c>
      <c r="AB38" s="132"/>
      <c r="AC38" s="132"/>
      <c r="AD38" s="132" t="s">
        <v>67</v>
      </c>
      <c r="AE38" s="132" t="s">
        <v>69</v>
      </c>
      <c r="AF38" s="132" t="s">
        <v>71</v>
      </c>
      <c r="AG38" s="132" t="s">
        <v>73</v>
      </c>
      <c r="AH38" s="134"/>
      <c r="AI38" s="134" t="s">
        <v>77</v>
      </c>
      <c r="AJ38" s="134" t="s">
        <v>79</v>
      </c>
      <c r="AK38" s="134" t="s">
        <v>81</v>
      </c>
      <c r="AL38" s="134" t="s">
        <v>83</v>
      </c>
      <c r="AM38" s="134" t="s">
        <v>85</v>
      </c>
      <c r="AN38" s="134" t="s">
        <v>87</v>
      </c>
      <c r="AO38" s="134" t="s">
        <v>89</v>
      </c>
      <c r="AP38" s="134" t="s">
        <v>91</v>
      </c>
      <c r="AQ38" s="134"/>
      <c r="AR38" s="134"/>
      <c r="AS38" s="134" t="s">
        <v>96</v>
      </c>
      <c r="AT38" s="134" t="s">
        <v>99</v>
      </c>
      <c r="AU38" s="134" t="s">
        <v>101</v>
      </c>
      <c r="AV38" s="134"/>
      <c r="AW38" s="134" t="s">
        <v>105</v>
      </c>
      <c r="AX38" s="134" t="s">
        <v>107</v>
      </c>
      <c r="AY38" s="134" t="s">
        <v>109</v>
      </c>
      <c r="AZ38" s="134" t="s">
        <v>111</v>
      </c>
      <c r="BA38" s="134" t="s">
        <v>113</v>
      </c>
      <c r="BB38" s="134"/>
      <c r="BC38" s="134"/>
      <c r="BD38" s="132" t="s">
        <v>118</v>
      </c>
      <c r="BE38" s="132" t="s">
        <v>120</v>
      </c>
      <c r="BF38" s="132" t="s">
        <v>122</v>
      </c>
      <c r="BG38" s="132" t="s">
        <v>124</v>
      </c>
      <c r="BH38" s="132"/>
      <c r="BI38" s="132" t="s">
        <v>128</v>
      </c>
      <c r="BJ38" s="132" t="s">
        <v>130</v>
      </c>
      <c r="BK38" s="132"/>
      <c r="BL38" s="132"/>
      <c r="BM38" s="132" t="s">
        <v>135</v>
      </c>
      <c r="BN38" s="132" t="s">
        <v>137</v>
      </c>
      <c r="BO38" s="132" t="s">
        <v>139</v>
      </c>
      <c r="BP38" s="132"/>
      <c r="BQ38" s="132" t="s">
        <v>143</v>
      </c>
      <c r="BR38" s="132" t="s">
        <v>145</v>
      </c>
      <c r="BS38" s="132" t="s">
        <v>147</v>
      </c>
      <c r="BT38" s="132" t="s">
        <v>149</v>
      </c>
      <c r="BU38" s="132"/>
      <c r="BV38" s="132"/>
      <c r="BW38" s="132" t="s">
        <v>154</v>
      </c>
      <c r="BX38" s="132" t="s">
        <v>156</v>
      </c>
      <c r="BY38" s="132"/>
      <c r="BZ38" s="132" t="s">
        <v>160</v>
      </c>
      <c r="CA38" s="132" t="s">
        <v>162</v>
      </c>
      <c r="CB38" s="132"/>
      <c r="CC38" s="132" t="s">
        <v>166</v>
      </c>
      <c r="CD38" s="132" t="s">
        <v>168</v>
      </c>
      <c r="CE38" s="132"/>
      <c r="CF38" s="132"/>
    </row>
    <row r="39" spans="1:84" x14ac:dyDescent="0.45">
      <c r="A39" s="137" t="s">
        <v>174</v>
      </c>
      <c r="B39" s="138">
        <f>IFERROR(VLOOKUP($A39,'Datos Consolidados'!$A$5:$BG$27,'ISE - Trabajo'!B$63,FALSE),"")</f>
        <v>292517.85129793693</v>
      </c>
      <c r="C39" s="138">
        <f>IFERROR(VLOOKUP($A39,'Datos Consolidados'!$A$5:$BG$27,'ISE - Trabajo'!C$63,FALSE),"")</f>
        <v>5103419.0889786324</v>
      </c>
      <c r="D39" s="138">
        <f>IFERROR(VLOOKUP($A39,'Datos Consolidados'!$A$5:$BG$27,'ISE - Trabajo'!D$63,FALSE),"")</f>
        <v>1.1108041828782703E-2</v>
      </c>
      <c r="E39" s="138" t="str">
        <f>IFERROR(VLOOKUP($A39,'Datos Consolidados'!$A$5:$BG$27,'ISE - Trabajo'!E$63,FALSE),"")</f>
        <v/>
      </c>
      <c r="F39" s="138">
        <f>IFERROR(VLOOKUP($A39,'Datos Consolidados'!$A$5:$BG$27,'ISE - Trabajo'!F$63,FALSE),"")</f>
        <v>4.1561558514016057E-2</v>
      </c>
      <c r="G39" s="138">
        <f>IFERROR(VLOOKUP($A39,'Datos Consolidados'!$A$5:$BG$27,'ISE - Trabajo'!G$63,FALSE),"")</f>
        <v>1.4051563069455383E-3</v>
      </c>
      <c r="H39" s="138">
        <f>IFERROR(VLOOKUP($A39,'Datos Consolidados'!$A$5:$BG$27,'ISE - Trabajo'!H$63,FALSE),"")</f>
        <v>0.9536986338872615</v>
      </c>
      <c r="I39" s="138" t="str">
        <f>IFERROR(VLOOKUP($A39,'Datos Consolidados'!$A$5:$BG$27,'ISE - Trabajo'!I$63,FALSE),"")</f>
        <v/>
      </c>
      <c r="J39" s="138" t="str">
        <f>IFERROR(VLOOKUP($A39,'Datos Consolidados'!$A$5:$BG$27,'ISE - Trabajo'!J$63,FALSE),"")</f>
        <v/>
      </c>
      <c r="K39" s="138">
        <f>IFERROR(VLOOKUP($A39,'Datos Consolidados'!$A$5:$BG$27,'ISE - Trabajo'!K$63,FALSE),"")</f>
        <v>0.32065168793159871</v>
      </c>
      <c r="L39" s="138">
        <f>IFERROR(VLOOKUP($A39,'Datos Consolidados'!$A$5:$BG$27,'ISE - Trabajo'!L$63,FALSE),"")</f>
        <v>0.24905025113821744</v>
      </c>
      <c r="M39" s="138">
        <f>IFERROR(VLOOKUP($A39,'Datos Consolidados'!$A$5:$BG$27,'ISE - Trabajo'!M$63,FALSE),"")</f>
        <v>6.9502718530173105E-2</v>
      </c>
      <c r="N39" s="138">
        <f>IFERROR(VLOOKUP($A39,'Datos Consolidados'!$A$5:$BG$27,'ISE - Trabajo'!N$63,FALSE),"")</f>
        <v>124</v>
      </c>
      <c r="O39" s="138" t="str">
        <f>IFERROR(VLOOKUP($A39,'Datos Consolidados'!$A$5:$BG$27,'ISE - Trabajo'!O$63,FALSE),"")</f>
        <v/>
      </c>
      <c r="P39" s="138">
        <f>IFERROR(VLOOKUP($A39,'Datos Consolidados'!$A$5:$BG$27,'ISE - Trabajo'!P$63,FALSE),"")</f>
        <v>5.7670000000000003</v>
      </c>
      <c r="Q39" s="138">
        <f>IFERROR(VLOOKUP($A39,'Datos Consolidados'!$A$5:$BG$27,'ISE - Trabajo'!Q$63,FALSE),"")</f>
        <v>4.08</v>
      </c>
      <c r="R39" s="138" t="str">
        <f>IFERROR(VLOOKUP($A39,'Datos Consolidados'!$A$5:$BG$27,'ISE - Trabajo'!R$63,FALSE),"")</f>
        <v/>
      </c>
      <c r="S39" s="138" t="str">
        <f>IFERROR(VLOOKUP($A39,'Datos Consolidados'!$A$5:$BG$27,'ISE - Trabajo'!S$63,FALSE),"")</f>
        <v/>
      </c>
      <c r="T39" s="138">
        <f>IFERROR(VLOOKUP($A39,'Datos Consolidados'!$A$5:$BG$27,'ISE - Trabajo'!T$63,FALSE),"")</f>
        <v>3.28</v>
      </c>
      <c r="U39" s="138">
        <f>IFERROR(VLOOKUP($A39,'Datos Consolidados'!$A$5:$BG$27,'ISE - Trabajo'!U$63,FALSE),"")</f>
        <v>0.64</v>
      </c>
      <c r="V39" s="138">
        <f>IFERROR(VLOOKUP($A39,'Datos Consolidados'!$A$5:$BG$27,'ISE - Trabajo'!V$63,FALSE),"")</f>
        <v>3.72</v>
      </c>
      <c r="W39" s="138">
        <f>IFERROR(VLOOKUP($A39,'Datos Consolidados'!$A$5:$BG$27,'ISE - Trabajo'!W$63,FALSE),"")</f>
        <v>0.88</v>
      </c>
      <c r="X39" s="138">
        <f>IFERROR(VLOOKUP($A39,'Datos Consolidados'!$A$5:$BG$27,'ISE - Trabajo'!X$63,FALSE),"")</f>
        <v>0.52</v>
      </c>
      <c r="Y39" s="138" t="str">
        <f>IFERROR(VLOOKUP($A39,'Datos Consolidados'!$A$5:$BG$27,'ISE - Trabajo'!Y$63,FALSE),"")</f>
        <v/>
      </c>
      <c r="Z39" s="138">
        <f>IFERROR(VLOOKUP($A39,'Datos Consolidados'!$A$5:$BG$27,'ISE - Trabajo'!Z$63,FALSE),"")</f>
        <v>3.84</v>
      </c>
      <c r="AA39" s="138">
        <f>IFERROR(VLOOKUP($A39,'Datos Consolidados'!$A$5:$BG$27,'ISE - Trabajo'!AA$63,FALSE),"")</f>
        <v>2.72</v>
      </c>
      <c r="AB39" s="138"/>
      <c r="AC39" s="138" t="str">
        <f>IFERROR(VLOOKUP($A39,'Datos Consolidados'!$A$5:$BG$27,'ISE - Trabajo'!AC$63,FALSE),"")</f>
        <v/>
      </c>
      <c r="AD39" s="138">
        <f>IFERROR(VLOOKUP($A39,'Datos Consolidados'!$A$5:$BG$27,'ISE - Trabajo'!AD$63,FALSE),"")</f>
        <v>3.96</v>
      </c>
      <c r="AE39" s="138">
        <f>IFERROR(VLOOKUP($A39,'Datos Consolidados'!$A$5:$BG$27,'ISE - Trabajo'!AE$63,FALSE),"")</f>
        <v>2.92</v>
      </c>
      <c r="AF39" s="138">
        <f>IFERROR(VLOOKUP($A39,'Datos Consolidados'!$A$5:$BG$27,'ISE - Trabajo'!AF$63,FALSE),"")</f>
        <v>3.48</v>
      </c>
      <c r="AG39" s="138">
        <f>IFERROR(VLOOKUP($A39,'Datos Consolidados'!$A$5:$BG$27,'ISE - Trabajo'!AG$63,FALSE),"")</f>
        <v>3.24</v>
      </c>
      <c r="AH39" s="138" t="str">
        <f>IFERROR(VLOOKUP($A39,'Datos Consolidados'!$A$5:$BG$27,'ISE - Trabajo'!AH$63,FALSE),"")</f>
        <v/>
      </c>
      <c r="AI39" s="138">
        <f>IFERROR(VLOOKUP($A39,'Datos Consolidados'!$A$5:$BG$27,'ISE - Trabajo'!AI$63,FALSE),"")</f>
        <v>6.75562236441066E-2</v>
      </c>
      <c r="AJ39" s="138">
        <f>IFERROR(VLOOKUP($A39,'Datos Consolidados'!$A$5:$BG$27,'ISE - Trabajo'!AJ$63,FALSE),"")</f>
        <v>0.67921285541168552</v>
      </c>
      <c r="AK39" s="138">
        <f>IFERROR(VLOOKUP($A39,'Datos Consolidados'!$A$5:$BG$27,'ISE - Trabajo'!AK$63,FALSE),"")</f>
        <v>0.32466606549734672</v>
      </c>
      <c r="AL39" s="138">
        <f>IFERROR(VLOOKUP($A39,'Datos Consolidados'!$A$5:$BG$27,'ISE - Trabajo'!AL$63,FALSE),"")</f>
        <v>8.0581742869184445E-2</v>
      </c>
      <c r="AM39" s="138">
        <f>IFERROR(VLOOKUP($A39,'Datos Consolidados'!$A$5:$BG$27,'ISE - Trabajo'!AM$63,FALSE),"")</f>
        <v>0.21010052124984449</v>
      </c>
      <c r="AN39" s="138">
        <f>IFERROR(VLOOKUP($A39,'Datos Consolidados'!$A$5:$BG$27,'ISE - Trabajo'!AN$63,FALSE),"")</f>
        <v>0.60433457391381407</v>
      </c>
      <c r="AO39" s="138">
        <f>IFERROR(VLOOKUP($A39,'Datos Consolidados'!$A$5:$BG$27,'ISE - Trabajo'!AO$63,FALSE),"")</f>
        <v>0.38383264432077135</v>
      </c>
      <c r="AP39" s="138">
        <f>IFERROR(VLOOKUP($A39,'Datos Consolidados'!$A$5:$BG$27,'ISE - Trabajo'!AP$63,FALSE),"")</f>
        <v>3.2099999999999997E-2</v>
      </c>
      <c r="AQ39" s="138" t="str">
        <f>IFERROR(VLOOKUP($A39,'Datos Consolidados'!$A$5:$BG$27,'ISE - Trabajo'!AQ$63,FALSE),"")</f>
        <v/>
      </c>
      <c r="AR39" s="138"/>
      <c r="AS39" s="138">
        <f>IFERROR(VLOOKUP($A39,'Datos Consolidados'!$A$5:$BG$27,'ISE - Trabajo'!AS$63,FALSE),"")</f>
        <v>0.78494022489664228</v>
      </c>
      <c r="AT39" s="138">
        <f>IFERROR(VLOOKUP($A39,'Datos Consolidados'!$A$5:$BG$27,'ISE - Trabajo'!AT$63,FALSE),"")</f>
        <v>698.20789501011984</v>
      </c>
      <c r="AU39" s="138">
        <f>IFERROR(VLOOKUP($A39,'Datos Consolidados'!$A$5:$BG$27,'ISE - Trabajo'!AU$63,FALSE),"")</f>
        <v>0.56000000000000005</v>
      </c>
      <c r="AV39" s="138"/>
      <c r="AW39" s="138">
        <f>IFERROR(VLOOKUP($A39,'Datos Consolidados'!$A$5:$BG$27,'ISE - Trabajo'!AW$63,FALSE),"")</f>
        <v>0.29399999999999998</v>
      </c>
      <c r="AX39" s="138">
        <f>IFERROR(VLOOKUP($A39,'Datos Consolidados'!$A$5:$BG$27,'ISE - Trabajo'!AX$63,FALSE),"")</f>
        <v>0.99406024365293311</v>
      </c>
      <c r="AY39" s="138">
        <f>IFERROR(VLOOKUP($A39,'Datos Consolidados'!$A$5:$BG$27,'ISE - Trabajo'!AY$63,FALSE),"")</f>
        <v>599.98699649113075</v>
      </c>
      <c r="AZ39" s="138">
        <f>IFERROR(VLOOKUP($A39,'Datos Consolidados'!$A$5:$BG$27,'ISE - Trabajo'!AZ$63,FALSE),"")</f>
        <v>0.75368453688458414</v>
      </c>
      <c r="BA39" s="138">
        <f>IFERROR(VLOOKUP($A39,'Datos Consolidados'!$A$5:$BG$27,'ISE - Trabajo'!BA$63,FALSE),"")</f>
        <v>0.95503177515002402</v>
      </c>
      <c r="BB39" s="138"/>
      <c r="BC39" s="138"/>
      <c r="BD39" s="138">
        <f>IFERROR(VLOOKUP($A39,'Datos Consolidados'!$A$5:$BG$27,'ISE - Trabajo'!BD$63,FALSE),"")</f>
        <v>3.3480276384446402E-2</v>
      </c>
      <c r="BE39" s="138">
        <f>IFERROR(VLOOKUP($A39,'Datos Consolidados'!$A$5:$BG$27,'ISE - Trabajo'!BE$63,FALSE),"")</f>
        <v>0.58013043839834766</v>
      </c>
      <c r="BF39" s="138">
        <f>IFERROR(VLOOKUP($A39,'Datos Consolidados'!$A$5:$BG$27,'ISE - Trabajo'!BF$63,FALSE),"")</f>
        <v>0.12379113227719755</v>
      </c>
      <c r="BG39" s="138">
        <f>IFERROR(VLOOKUP($A39,'Datos Consolidados'!$A$5:$BG$27,'ISE - Trabajo'!BG$63,FALSE),"")</f>
        <v>0.72</v>
      </c>
      <c r="BH39" s="138" t="str">
        <f>IFERROR(VLOOKUP($A39,'Datos Consolidados'!$A$5:$BG$27,'ISE - Trabajo'!BH$63,FALSE),"")</f>
        <v/>
      </c>
      <c r="BI39" s="138">
        <f>IFERROR(VLOOKUP($A39,'Datos Consolidados'!$A$5:$BG$27,'ISE - Trabajo'!BI$63,FALSE),"")</f>
        <v>2.4154955196003323E-2</v>
      </c>
      <c r="BJ39" s="138">
        <f>IFERROR(VLOOKUP($A39,'Datos Consolidados'!$A$5:$BG$27,'ISE - Trabajo'!BJ$63,FALSE),"")</f>
        <v>0.64</v>
      </c>
      <c r="BK39" s="138" t="str">
        <f>IFERROR(VLOOKUP($A39,'Datos Consolidados'!$A$5:$BG$27,'ISE - Trabajo'!BK$63,FALSE),"")</f>
        <v/>
      </c>
      <c r="BL39" s="138"/>
      <c r="BM39" s="138">
        <f>IFERROR(VLOOKUP($A39,'Datos Consolidados'!$A$5:$BG$27,'ISE - Trabajo'!BM$63,FALSE),"")</f>
        <v>9.4647432232195214</v>
      </c>
      <c r="BN39" s="138">
        <f>IFERROR(VLOOKUP($A39,'Datos Consolidados'!$A$5:$BG$27,'ISE - Trabajo'!BN$63,FALSE),"")</f>
        <v>831.63219375229619</v>
      </c>
      <c r="BO39" s="138">
        <f>IFERROR(VLOOKUP($A39,'Datos Consolidados'!$A$5:$BG$27,'ISE - Trabajo'!BO$63,FALSE),"")</f>
        <v>2390455722.6999998</v>
      </c>
      <c r="BP39" s="138" t="str">
        <f>IFERROR(VLOOKUP($A39,'Datos Consolidados'!$A$5:$BG$27,'ISE - Trabajo'!BP$63,FALSE),"")</f>
        <v/>
      </c>
      <c r="BQ39" s="138">
        <f>IFERROR(VLOOKUP($A39,'Datos Consolidados'!$A$5:$BG$27,'ISE - Trabajo'!BQ$63,FALSE),"")</f>
        <v>21.463636740729878</v>
      </c>
      <c r="BR39" s="138">
        <f>IFERROR(VLOOKUP($A39,'Datos Consolidados'!$A$5:$BG$27,'ISE - Trabajo'!BR$63,FALSE),"")</f>
        <v>33.763024086541385</v>
      </c>
      <c r="BS39" s="138">
        <f>IFERROR(VLOOKUP($A39,'Datos Consolidados'!$A$5:$BG$27,'ISE - Trabajo'!BS$63,FALSE),"")</f>
        <v>7.9584271061133265</v>
      </c>
      <c r="BT39" s="138">
        <f>IFERROR(VLOOKUP($A39,'Datos Consolidados'!$A$5:$BG$27,'ISE - Trabajo'!BT$63,FALSE),"")</f>
        <v>4198.6732096191827</v>
      </c>
      <c r="BU39" s="138" t="str">
        <f>IFERROR(VLOOKUP($A39,'Datos Consolidados'!$A$5:$BG$27,'ISE - Trabajo'!BU$63,FALSE),"")</f>
        <v/>
      </c>
      <c r="BV39" s="138" t="str">
        <f>IFERROR(VLOOKUP($A39,'Datos Consolidados'!$A$5:$BG$27,'ISE - Trabajo'!BV$63,FALSE),"")</f>
        <v/>
      </c>
      <c r="BW39" s="138">
        <f>IFERROR(VLOOKUP($A39,'Datos Consolidados'!$A$5:$BG$27,'ISE - Trabajo'!BW$63,FALSE),"")</f>
        <v>0.89672852897602462</v>
      </c>
      <c r="BX39" s="138">
        <f>IFERROR(VLOOKUP($A39,'Datos Consolidados'!$A$5:$BG$27,'ISE - Trabajo'!BX$63,FALSE),"")</f>
        <v>2.52E-2</v>
      </c>
      <c r="BY39" s="138" t="str">
        <f>IFERROR(VLOOKUP($A39,'Datos Consolidados'!$A$5:$BG$27,'ISE - Trabajo'!BY$63,FALSE),"")</f>
        <v/>
      </c>
      <c r="BZ39" s="138">
        <f>IFERROR(VLOOKUP($A39,'Datos Consolidados'!$A$5:$BG$27,'ISE - Trabajo'!BZ$63,FALSE),"")</f>
        <v>5.7593908177367364E-5</v>
      </c>
      <c r="CA39" s="138">
        <f>IFERROR(VLOOKUP($A39,'Datos Consolidados'!$A$5:$BG$27,'ISE - Trabajo'!CA$63,FALSE),"")</f>
        <v>12291291.472634194</v>
      </c>
      <c r="CB39" s="138" t="str">
        <f>IFERROR(VLOOKUP($A39,'Datos Consolidados'!$A$5:$BG$27,'ISE - Trabajo'!CB$63,FALSE),"")</f>
        <v/>
      </c>
      <c r="CC39" s="138">
        <f>IFERROR(VLOOKUP($A39,'Datos Consolidados'!$A$5:$BG$27,'ISE - Trabajo'!CC$63,FALSE),"")</f>
        <v>1287893.602871795</v>
      </c>
      <c r="CD39" s="138">
        <f>IFERROR(VLOOKUP($A39,'Datos Consolidados'!$A$5:$BG$27,'ISE - Trabajo'!CD$63,FALSE),"")</f>
        <v>432248</v>
      </c>
      <c r="CE39" s="138" t="str">
        <f>IFERROR(VLOOKUP($A39,'Datos Consolidados'!$A$5:$BG$27,'ISE - Trabajo'!CE$63,FALSE),"")</f>
        <v/>
      </c>
      <c r="CF39" s="138" t="str">
        <f>IFERROR(VLOOKUP($A39,'Datos Consolidados'!$A$5:$BG$27,'ISE - Trabajo'!CF$63,FALSE),"")</f>
        <v/>
      </c>
    </row>
    <row r="40" spans="1:84" x14ac:dyDescent="0.45">
      <c r="A40" s="137" t="s">
        <v>175</v>
      </c>
      <c r="B40" s="138">
        <f>IFERROR(VLOOKUP($A40,'Datos Consolidados'!$A$5:$BG$27,'ISE - Trabajo'!B$63,FALSE),"")</f>
        <v>0</v>
      </c>
      <c r="C40" s="138">
        <f>IFERROR(VLOOKUP($A40,'Datos Consolidados'!$A$5:$BG$27,'ISE - Trabajo'!C$63,FALSE),"")</f>
        <v>0</v>
      </c>
      <c r="D40" s="138">
        <f>IFERROR(VLOOKUP($A40,'Datos Consolidados'!$A$5:$BG$27,'ISE - Trabajo'!D$63,FALSE),"")</f>
        <v>7.3802779118464275E-3</v>
      </c>
      <c r="E40" s="138" t="str">
        <f>IFERROR(VLOOKUP($A40,'Datos Consolidados'!$A$5:$BG$27,'ISE - Trabajo'!E$63,FALSE),"")</f>
        <v/>
      </c>
      <c r="F40" s="138">
        <f>IFERROR(VLOOKUP($A40,'Datos Consolidados'!$A$5:$BG$27,'ISE - Trabajo'!F$63,FALSE),"")</f>
        <v>2.8977446238906846E-2</v>
      </c>
      <c r="G40" s="138">
        <f>IFERROR(VLOOKUP($A40,'Datos Consolidados'!$A$5:$BG$27,'ISE - Trabajo'!G$63,FALSE),"")</f>
        <v>2.888593693980388E-3</v>
      </c>
      <c r="H40" s="138">
        <f>IFERROR(VLOOKUP($A40,'Datos Consolidados'!$A$5:$BG$27,'ISE - Trabajo'!H$63,FALSE),"")</f>
        <v>0.87357410772978616</v>
      </c>
      <c r="I40" s="138" t="str">
        <f>IFERROR(VLOOKUP($A40,'Datos Consolidados'!$A$5:$BG$27,'ISE - Trabajo'!I$63,FALSE),"")</f>
        <v/>
      </c>
      <c r="J40" s="138" t="str">
        <f>IFERROR(VLOOKUP($A40,'Datos Consolidados'!$A$5:$BG$27,'ISE - Trabajo'!J$63,FALSE),"")</f>
        <v/>
      </c>
      <c r="K40" s="138">
        <f>IFERROR(VLOOKUP($A40,'Datos Consolidados'!$A$5:$BG$27,'ISE - Trabajo'!K$63,FALSE),"")</f>
        <v>0.26965409148094871</v>
      </c>
      <c r="L40" s="138">
        <f>IFERROR(VLOOKUP($A40,'Datos Consolidados'!$A$5:$BG$27,'ISE - Trabajo'!L$63,FALSE),"")</f>
        <v>0.20355439613390144</v>
      </c>
      <c r="M40" s="138">
        <f>IFERROR(VLOOKUP($A40,'Datos Consolidados'!$A$5:$BG$27,'ISE - Trabajo'!M$63,FALSE),"")</f>
        <v>8.8081211553035027E-2</v>
      </c>
      <c r="N40" s="138">
        <f>IFERROR(VLOOKUP($A40,'Datos Consolidados'!$A$5:$BG$27,'ISE - Trabajo'!N$63,FALSE),"")</f>
        <v>131</v>
      </c>
      <c r="O40" s="138" t="str">
        <f>IFERROR(VLOOKUP($A40,'Datos Consolidados'!$A$5:$BG$27,'ISE - Trabajo'!O$63,FALSE),"")</f>
        <v/>
      </c>
      <c r="P40" s="138">
        <f>IFERROR(VLOOKUP($A40,'Datos Consolidados'!$A$5:$BG$27,'ISE - Trabajo'!P$63,FALSE),"")</f>
        <v>5.697857142857143</v>
      </c>
      <c r="Q40" s="138">
        <f>IFERROR(VLOOKUP($A40,'Datos Consolidados'!$A$5:$BG$27,'ISE - Trabajo'!Q$63,FALSE),"")</f>
        <v>3.8857142857142857</v>
      </c>
      <c r="R40" s="138" t="str">
        <f>IFERROR(VLOOKUP($A40,'Datos Consolidados'!$A$5:$BG$27,'ISE - Trabajo'!R$63,FALSE),"")</f>
        <v/>
      </c>
      <c r="S40" s="138" t="str">
        <f>IFERROR(VLOOKUP($A40,'Datos Consolidados'!$A$5:$BG$27,'ISE - Trabajo'!S$63,FALSE),"")</f>
        <v/>
      </c>
      <c r="T40" s="138">
        <f>IFERROR(VLOOKUP($A40,'Datos Consolidados'!$A$5:$BG$27,'ISE - Trabajo'!T$63,FALSE),"")</f>
        <v>4</v>
      </c>
      <c r="U40" s="138">
        <f>IFERROR(VLOOKUP($A40,'Datos Consolidados'!$A$5:$BG$27,'ISE - Trabajo'!U$63,FALSE),"")</f>
        <v>0.48571428571428571</v>
      </c>
      <c r="V40" s="138">
        <f>IFERROR(VLOOKUP($A40,'Datos Consolidados'!$A$5:$BG$27,'ISE - Trabajo'!V$63,FALSE),"")</f>
        <v>4</v>
      </c>
      <c r="W40" s="138">
        <f>IFERROR(VLOOKUP($A40,'Datos Consolidados'!$A$5:$BG$27,'ISE - Trabajo'!W$63,FALSE),"")</f>
        <v>0.62857142857142856</v>
      </c>
      <c r="X40" s="138">
        <f>IFERROR(VLOOKUP($A40,'Datos Consolidados'!$A$5:$BG$27,'ISE - Trabajo'!X$63,FALSE),"")</f>
        <v>0.42857142857142855</v>
      </c>
      <c r="Y40" s="138" t="str">
        <f>IFERROR(VLOOKUP($A40,'Datos Consolidados'!$A$5:$BG$27,'ISE - Trabajo'!Y$63,FALSE),"")</f>
        <v/>
      </c>
      <c r="Z40" s="138">
        <f>IFERROR(VLOOKUP($A40,'Datos Consolidados'!$A$5:$BG$27,'ISE - Trabajo'!Z$63,FALSE),"")</f>
        <v>3.2857142857142856</v>
      </c>
      <c r="AA40" s="138">
        <f>IFERROR(VLOOKUP($A40,'Datos Consolidados'!$A$5:$BG$27,'ISE - Trabajo'!AA$63,FALSE),"")</f>
        <v>2.7142857142857144</v>
      </c>
      <c r="AB40" s="138"/>
      <c r="AC40" s="138" t="str">
        <f>IFERROR(VLOOKUP($A40,'Datos Consolidados'!$A$5:$BG$27,'ISE - Trabajo'!AC$63,FALSE),"")</f>
        <v/>
      </c>
      <c r="AD40" s="138">
        <f>IFERROR(VLOOKUP($A40,'Datos Consolidados'!$A$5:$BG$27,'ISE - Trabajo'!AD$63,FALSE),"")</f>
        <v>3.7714285714285714</v>
      </c>
      <c r="AE40" s="138">
        <f>IFERROR(VLOOKUP($A40,'Datos Consolidados'!$A$5:$BG$27,'ISE - Trabajo'!AE$63,FALSE),"")</f>
        <v>2.8285714285714287</v>
      </c>
      <c r="AF40" s="138">
        <f>IFERROR(VLOOKUP($A40,'Datos Consolidados'!$A$5:$BG$27,'ISE - Trabajo'!AF$63,FALSE),"")</f>
        <v>3.6285714285714286</v>
      </c>
      <c r="AG40" s="138">
        <f>IFERROR(VLOOKUP($A40,'Datos Consolidados'!$A$5:$BG$27,'ISE - Trabajo'!AG$63,FALSE),"")</f>
        <v>3.4857142857142858</v>
      </c>
      <c r="AH40" s="138" t="str">
        <f>IFERROR(VLOOKUP($A40,'Datos Consolidados'!$A$5:$BG$27,'ISE - Trabajo'!AH$63,FALSE),"")</f>
        <v/>
      </c>
      <c r="AI40" s="138">
        <f>IFERROR(VLOOKUP($A40,'Datos Consolidados'!$A$5:$BG$27,'ISE - Trabajo'!AI$63,FALSE),"")</f>
        <v>2.9924641351138852E-2</v>
      </c>
      <c r="AJ40" s="138">
        <f>IFERROR(VLOOKUP($A40,'Datos Consolidados'!$A$5:$BG$27,'ISE - Trabajo'!AJ$63,FALSE),"")</f>
        <v>0.46979879076221626</v>
      </c>
      <c r="AK40" s="138">
        <f>IFERROR(VLOOKUP($A40,'Datos Consolidados'!$A$5:$BG$27,'ISE - Trabajo'!AK$63,FALSE),"")</f>
        <v>0.19894906394185002</v>
      </c>
      <c r="AL40" s="138">
        <f>IFERROR(VLOOKUP($A40,'Datos Consolidados'!$A$5:$BG$27,'ISE - Trabajo'!AL$63,FALSE),"")</f>
        <v>2.5812519381364377E-2</v>
      </c>
      <c r="AM40" s="138">
        <f>IFERROR(VLOOKUP($A40,'Datos Consolidados'!$A$5:$BG$27,'ISE - Trabajo'!AM$63,FALSE),"")</f>
        <v>0.12371437613599097</v>
      </c>
      <c r="AN40" s="138">
        <f>IFERROR(VLOOKUP($A40,'Datos Consolidados'!$A$5:$BG$27,'ISE - Trabajo'!AN$63,FALSE),"")</f>
        <v>0.57479165658372067</v>
      </c>
      <c r="AO40" s="138">
        <f>IFERROR(VLOOKUP($A40,'Datos Consolidados'!$A$5:$BG$27,'ISE - Trabajo'!AO$63,FALSE),"")</f>
        <v>0.47662614695361943</v>
      </c>
      <c r="AP40" s="138">
        <f>IFERROR(VLOOKUP($A40,'Datos Consolidados'!$A$5:$BG$27,'ISE - Trabajo'!AP$63,FALSE),"")</f>
        <v>2.9700000000000001E-2</v>
      </c>
      <c r="AQ40" s="138" t="str">
        <f>IFERROR(VLOOKUP($A40,'Datos Consolidados'!$A$5:$BG$27,'ISE - Trabajo'!AQ$63,FALSE),"")</f>
        <v/>
      </c>
      <c r="AR40" s="138"/>
      <c r="AS40" s="138">
        <f>IFERROR(VLOOKUP($A40,'Datos Consolidados'!$A$5:$BG$27,'ISE - Trabajo'!AS$63,FALSE),"")</f>
        <v>0.82892445530090342</v>
      </c>
      <c r="AT40" s="138">
        <f>IFERROR(VLOOKUP($A40,'Datos Consolidados'!$A$5:$BG$27,'ISE - Trabajo'!AT$63,FALSE),"")</f>
        <v>556.67084614258761</v>
      </c>
      <c r="AU40" s="138">
        <f>IFERROR(VLOOKUP($A40,'Datos Consolidados'!$A$5:$BG$27,'ISE - Trabajo'!AU$63,FALSE),"")</f>
        <v>0.4</v>
      </c>
      <c r="AV40" s="138"/>
      <c r="AW40" s="138">
        <f>IFERROR(VLOOKUP($A40,'Datos Consolidados'!$A$5:$BG$27,'ISE - Trabajo'!AW$63,FALSE),"")</f>
        <v>0.23599999999999999</v>
      </c>
      <c r="AX40" s="138">
        <f>IFERROR(VLOOKUP($A40,'Datos Consolidados'!$A$5:$BG$27,'ISE - Trabajo'!AX$63,FALSE),"")</f>
        <v>0.99998031870885695</v>
      </c>
      <c r="AY40" s="138">
        <f>IFERROR(VLOOKUP($A40,'Datos Consolidados'!$A$5:$BG$27,'ISE - Trabajo'!AY$63,FALSE),"")</f>
        <v>526.08456424863186</v>
      </c>
      <c r="AZ40" s="138">
        <f>IFERROR(VLOOKUP($A40,'Datos Consolidados'!$A$5:$BG$27,'ISE - Trabajo'!AZ$63,FALSE),"")</f>
        <v>0.88382863401742895</v>
      </c>
      <c r="BA40" s="138">
        <f>IFERROR(VLOOKUP($A40,'Datos Consolidados'!$A$5:$BG$27,'ISE - Trabajo'!BA$63,FALSE),"")</f>
        <v>0.97498406621766487</v>
      </c>
      <c r="BB40" s="138"/>
      <c r="BC40" s="138"/>
      <c r="BD40" s="138">
        <f>IFERROR(VLOOKUP($A40,'Datos Consolidados'!$A$5:$BG$27,'ISE - Trabajo'!BD$63,FALSE),"")</f>
        <v>3.1506453496358298E-2</v>
      </c>
      <c r="BE40" s="138">
        <f>IFERROR(VLOOKUP($A40,'Datos Consolidados'!$A$5:$BG$27,'ISE - Trabajo'!BE$63,FALSE),"")</f>
        <v>0.79054517686480996</v>
      </c>
      <c r="BF40" s="138">
        <f>IFERROR(VLOOKUP($A40,'Datos Consolidados'!$A$5:$BG$27,'ISE - Trabajo'!BF$63,FALSE),"")</f>
        <v>7.4125346116524909E-2</v>
      </c>
      <c r="BG40" s="138">
        <f>IFERROR(VLOOKUP($A40,'Datos Consolidados'!$A$5:$BG$27,'ISE - Trabajo'!BG$63,FALSE),"")</f>
        <v>0.8</v>
      </c>
      <c r="BH40" s="138" t="str">
        <f>IFERROR(VLOOKUP($A40,'Datos Consolidados'!$A$5:$BG$27,'ISE - Trabajo'!BH$63,FALSE),"")</f>
        <v/>
      </c>
      <c r="BI40" s="138">
        <f>IFERROR(VLOOKUP($A40,'Datos Consolidados'!$A$5:$BG$27,'ISE - Trabajo'!BI$63,FALSE),"")</f>
        <v>2.5761300386129164E-2</v>
      </c>
      <c r="BJ40" s="138">
        <f>IFERROR(VLOOKUP($A40,'Datos Consolidados'!$A$5:$BG$27,'ISE - Trabajo'!BJ$63,FALSE),"")</f>
        <v>0.62857142857142856</v>
      </c>
      <c r="BK40" s="138" t="str">
        <f>IFERROR(VLOOKUP($A40,'Datos Consolidados'!$A$5:$BG$27,'ISE - Trabajo'!BK$63,FALSE),"")</f>
        <v/>
      </c>
      <c r="BL40" s="138"/>
      <c r="BM40" s="138">
        <f>IFERROR(VLOOKUP($A40,'Datos Consolidados'!$A$5:$BG$27,'ISE - Trabajo'!BM$63,FALSE),"")</f>
        <v>6.8771436035645408</v>
      </c>
      <c r="BN40" s="138">
        <f>IFERROR(VLOOKUP($A40,'Datos Consolidados'!$A$5:$BG$27,'ISE - Trabajo'!BN$63,FALSE),"")</f>
        <v>612.23351592708718</v>
      </c>
      <c r="BO40" s="138">
        <f>IFERROR(VLOOKUP($A40,'Datos Consolidados'!$A$5:$BG$27,'ISE - Trabajo'!BO$63,FALSE),"")</f>
        <v>4774763662.1499996</v>
      </c>
      <c r="BP40" s="138" t="str">
        <f>IFERROR(VLOOKUP($A40,'Datos Consolidados'!$A$5:$BG$27,'ISE - Trabajo'!BP$63,FALSE),"")</f>
        <v/>
      </c>
      <c r="BQ40" s="138">
        <f>IFERROR(VLOOKUP($A40,'Datos Consolidados'!$A$5:$BG$27,'ISE - Trabajo'!BQ$63,FALSE),"")</f>
        <v>13.393066409519792</v>
      </c>
      <c r="BR40" s="138">
        <f>IFERROR(VLOOKUP($A40,'Datos Consolidados'!$A$5:$BG$27,'ISE - Trabajo'!BR$63,FALSE),"")</f>
        <v>22.182266240767152</v>
      </c>
      <c r="BS40" s="138">
        <f>IFERROR(VLOOKUP($A40,'Datos Consolidados'!$A$5:$BG$27,'ISE - Trabajo'!BS$63,FALSE),"")</f>
        <v>13.811599734817284</v>
      </c>
      <c r="BT40" s="138">
        <f>IFERROR(VLOOKUP($A40,'Datos Consolidados'!$A$5:$BG$27,'ISE - Trabajo'!BT$63,FALSE),"")</f>
        <v>2432.5156866290317</v>
      </c>
      <c r="BU40" s="138" t="str">
        <f>IFERROR(VLOOKUP($A40,'Datos Consolidados'!$A$5:$BG$27,'ISE - Trabajo'!BU$63,FALSE),"")</f>
        <v/>
      </c>
      <c r="BV40" s="138" t="str">
        <f>IFERROR(VLOOKUP($A40,'Datos Consolidados'!$A$5:$BG$27,'ISE - Trabajo'!BV$63,FALSE),"")</f>
        <v/>
      </c>
      <c r="BW40" s="138">
        <f>IFERROR(VLOOKUP($A40,'Datos Consolidados'!$A$5:$BG$27,'ISE - Trabajo'!BW$63,FALSE),"")</f>
        <v>0.80425936764854855</v>
      </c>
      <c r="BX40" s="138">
        <f>IFERROR(VLOOKUP($A40,'Datos Consolidados'!$A$5:$BG$27,'ISE - Trabajo'!BX$63,FALSE),"")</f>
        <v>1.83E-2</v>
      </c>
      <c r="BY40" s="138" t="str">
        <f>IFERROR(VLOOKUP($A40,'Datos Consolidados'!$A$5:$BG$27,'ISE - Trabajo'!BY$63,FALSE),"")</f>
        <v/>
      </c>
      <c r="BZ40" s="138">
        <f>IFERROR(VLOOKUP($A40,'Datos Consolidados'!$A$5:$BG$27,'ISE - Trabajo'!BZ$63,FALSE),"")</f>
        <v>4.3349249542986123E-5</v>
      </c>
      <c r="CA40" s="138">
        <f>IFERROR(VLOOKUP($A40,'Datos Consolidados'!$A$5:$BG$27,'ISE - Trabajo'!CA$63,FALSE),"")</f>
        <v>9250226.8177077416</v>
      </c>
      <c r="CB40" s="138" t="str">
        <f>IFERROR(VLOOKUP($A40,'Datos Consolidados'!$A$5:$BG$27,'ISE - Trabajo'!CB$63,FALSE),"")</f>
        <v/>
      </c>
      <c r="CC40" s="138">
        <f>IFERROR(VLOOKUP($A40,'Datos Consolidados'!$A$5:$BG$27,'ISE - Trabajo'!CC$63,FALSE),"")</f>
        <v>354388.47830303042</v>
      </c>
      <c r="CD40" s="138">
        <f>IFERROR(VLOOKUP($A40,'Datos Consolidados'!$A$5:$BG$27,'ISE - Trabajo'!CD$63,FALSE),"")</f>
        <v>147334</v>
      </c>
      <c r="CE40" s="138" t="str">
        <f>IFERROR(VLOOKUP($A40,'Datos Consolidados'!$A$5:$BG$27,'ISE - Trabajo'!CE$63,FALSE),"")</f>
        <v/>
      </c>
      <c r="CF40" s="138" t="str">
        <f>IFERROR(VLOOKUP($A40,'Datos Consolidados'!$A$5:$BG$27,'ISE - Trabajo'!CF$63,FALSE),"")</f>
        <v/>
      </c>
    </row>
    <row r="41" spans="1:84" x14ac:dyDescent="0.45">
      <c r="A41" s="137" t="s">
        <v>176</v>
      </c>
      <c r="B41" s="138">
        <f>IFERROR(VLOOKUP($A41,'Datos Consolidados'!$A$5:$BG$27,'ISE - Trabajo'!B$63,FALSE),"")</f>
        <v>36509.849362688299</v>
      </c>
      <c r="C41" s="138">
        <f>IFERROR(VLOOKUP($A41,'Datos Consolidados'!$A$5:$BG$27,'ISE - Trabajo'!C$63,FALSE),"")</f>
        <v>0</v>
      </c>
      <c r="D41" s="138">
        <f>IFERROR(VLOOKUP($A41,'Datos Consolidados'!$A$5:$BG$27,'ISE - Trabajo'!D$63,FALSE),"")</f>
        <v>0</v>
      </c>
      <c r="E41" s="138" t="str">
        <f>IFERROR(VLOOKUP($A41,'Datos Consolidados'!$A$5:$BG$27,'ISE - Trabajo'!E$63,FALSE),"")</f>
        <v/>
      </c>
      <c r="F41" s="138">
        <f>IFERROR(VLOOKUP($A41,'Datos Consolidados'!$A$5:$BG$27,'ISE - Trabajo'!F$63,FALSE),"")</f>
        <v>3.7547284233863394E-2</v>
      </c>
      <c r="G41" s="138">
        <f>IFERROR(VLOOKUP($A41,'Datos Consolidados'!$A$5:$BG$27,'ISE - Trabajo'!G$63,FALSE),"")</f>
        <v>2.6393644829216024E-3</v>
      </c>
      <c r="H41" s="138">
        <f>IFERROR(VLOOKUP($A41,'Datos Consolidados'!$A$5:$BG$27,'ISE - Trabajo'!H$63,FALSE),"")</f>
        <v>0.83236753891328641</v>
      </c>
      <c r="I41" s="138" t="str">
        <f>IFERROR(VLOOKUP($A41,'Datos Consolidados'!$A$5:$BG$27,'ISE - Trabajo'!I$63,FALSE),"")</f>
        <v/>
      </c>
      <c r="J41" s="138" t="str">
        <f>IFERROR(VLOOKUP($A41,'Datos Consolidados'!$A$5:$BG$27,'ISE - Trabajo'!J$63,FALSE),"")</f>
        <v/>
      </c>
      <c r="K41" s="138">
        <f>IFERROR(VLOOKUP($A41,'Datos Consolidados'!$A$5:$BG$27,'ISE - Trabajo'!K$63,FALSE),"")</f>
        <v>0.29043942451585902</v>
      </c>
      <c r="L41" s="138">
        <f>IFERROR(VLOOKUP($A41,'Datos Consolidados'!$A$5:$BG$27,'ISE - Trabajo'!L$63,FALSE),"")</f>
        <v>0.25090872374798062</v>
      </c>
      <c r="M41" s="138">
        <f>IFERROR(VLOOKUP($A41,'Datos Consolidados'!$A$5:$BG$27,'ISE - Trabajo'!M$63,FALSE),"")</f>
        <v>4.5484056428512602E-2</v>
      </c>
      <c r="N41" s="138">
        <f>IFERROR(VLOOKUP($A41,'Datos Consolidados'!$A$5:$BG$27,'ISE - Trabajo'!N$63,FALSE),"")</f>
        <v>95</v>
      </c>
      <c r="O41" s="138" t="str">
        <f>IFERROR(VLOOKUP($A41,'Datos Consolidados'!$A$5:$BG$27,'ISE - Trabajo'!O$63,FALSE),"")</f>
        <v/>
      </c>
      <c r="P41" s="138">
        <f>IFERROR(VLOOKUP($A41,'Datos Consolidados'!$A$5:$BG$27,'ISE - Trabajo'!P$63,FALSE),"")</f>
        <v>4.6031250000000004</v>
      </c>
      <c r="Q41" s="138">
        <f>IFERROR(VLOOKUP($A41,'Datos Consolidados'!$A$5:$BG$27,'ISE - Trabajo'!Q$63,FALSE),"")</f>
        <v>3.9583333333333335</v>
      </c>
      <c r="R41" s="138" t="str">
        <f>IFERROR(VLOOKUP($A41,'Datos Consolidados'!$A$5:$BG$27,'ISE - Trabajo'!R$63,FALSE),"")</f>
        <v/>
      </c>
      <c r="S41" s="138" t="str">
        <f>IFERROR(VLOOKUP($A41,'Datos Consolidados'!$A$5:$BG$27,'ISE - Trabajo'!S$63,FALSE),"")</f>
        <v/>
      </c>
      <c r="T41" s="138">
        <f>IFERROR(VLOOKUP($A41,'Datos Consolidados'!$A$5:$BG$27,'ISE - Trabajo'!T$63,FALSE),"")</f>
        <v>3.75</v>
      </c>
      <c r="U41" s="138">
        <f>IFERROR(VLOOKUP($A41,'Datos Consolidados'!$A$5:$BG$27,'ISE - Trabajo'!U$63,FALSE),"")</f>
        <v>0.5</v>
      </c>
      <c r="V41" s="138">
        <f>IFERROR(VLOOKUP($A41,'Datos Consolidados'!$A$5:$BG$27,'ISE - Trabajo'!V$63,FALSE),"")</f>
        <v>3.2083333333333335</v>
      </c>
      <c r="W41" s="138">
        <f>IFERROR(VLOOKUP($A41,'Datos Consolidados'!$A$5:$BG$27,'ISE - Trabajo'!W$63,FALSE),"")</f>
        <v>0.625</v>
      </c>
      <c r="X41" s="138">
        <f>IFERROR(VLOOKUP($A41,'Datos Consolidados'!$A$5:$BG$27,'ISE - Trabajo'!X$63,FALSE),"")</f>
        <v>0.25</v>
      </c>
      <c r="Y41" s="138" t="str">
        <f>IFERROR(VLOOKUP($A41,'Datos Consolidados'!$A$5:$BG$27,'ISE - Trabajo'!Y$63,FALSE),"")</f>
        <v/>
      </c>
      <c r="Z41" s="138">
        <f>IFERROR(VLOOKUP($A41,'Datos Consolidados'!$A$5:$BG$27,'ISE - Trabajo'!Z$63,FALSE),"")</f>
        <v>3.3333333333333335</v>
      </c>
      <c r="AA41" s="138">
        <f>IFERROR(VLOOKUP($A41,'Datos Consolidados'!$A$5:$BG$27,'ISE - Trabajo'!AA$63,FALSE),"")</f>
        <v>4.041666666666667</v>
      </c>
      <c r="AB41" s="138"/>
      <c r="AC41" s="138" t="str">
        <f>IFERROR(VLOOKUP($A41,'Datos Consolidados'!$A$5:$BG$27,'ISE - Trabajo'!AC$63,FALSE),"")</f>
        <v/>
      </c>
      <c r="AD41" s="138">
        <f>IFERROR(VLOOKUP($A41,'Datos Consolidados'!$A$5:$BG$27,'ISE - Trabajo'!AD$63,FALSE),"")</f>
        <v>3.375</v>
      </c>
      <c r="AE41" s="138">
        <f>IFERROR(VLOOKUP($A41,'Datos Consolidados'!$A$5:$BG$27,'ISE - Trabajo'!AE$63,FALSE),"")</f>
        <v>2.7083333333333335</v>
      </c>
      <c r="AF41" s="138">
        <f>IFERROR(VLOOKUP($A41,'Datos Consolidados'!$A$5:$BG$27,'ISE - Trabajo'!AF$63,FALSE),"")</f>
        <v>3.5</v>
      </c>
      <c r="AG41" s="138">
        <f>IFERROR(VLOOKUP($A41,'Datos Consolidados'!$A$5:$BG$27,'ISE - Trabajo'!AG$63,FALSE),"")</f>
        <v>2.5833333333333335</v>
      </c>
      <c r="AH41" s="138" t="str">
        <f>IFERROR(VLOOKUP($A41,'Datos Consolidados'!$A$5:$BG$27,'ISE - Trabajo'!AH$63,FALSE),"")</f>
        <v/>
      </c>
      <c r="AI41" s="138">
        <f>IFERROR(VLOOKUP($A41,'Datos Consolidados'!$A$5:$BG$27,'ISE - Trabajo'!AI$63,FALSE),"")</f>
        <v>4.2014285181358912E-2</v>
      </c>
      <c r="AJ41" s="138">
        <f>IFERROR(VLOOKUP($A41,'Datos Consolidados'!$A$5:$BG$27,'ISE - Trabajo'!AJ$63,FALSE),"")</f>
        <v>0.47813391183260884</v>
      </c>
      <c r="AK41" s="138">
        <f>IFERROR(VLOOKUP($A41,'Datos Consolidados'!$A$5:$BG$27,'ISE - Trabajo'!AK$63,FALSE),"")</f>
        <v>0.11290562344820283</v>
      </c>
      <c r="AL41" s="138">
        <f>IFERROR(VLOOKUP($A41,'Datos Consolidados'!$A$5:$BG$27,'ISE - Trabajo'!AL$63,FALSE),"")</f>
        <v>4.5462009129738018E-3</v>
      </c>
      <c r="AM41" s="138">
        <f>IFERROR(VLOOKUP($A41,'Datos Consolidados'!$A$5:$BG$27,'ISE - Trabajo'!AM$63,FALSE),"")</f>
        <v>4.093859391133995E-2</v>
      </c>
      <c r="AN41" s="138">
        <f>IFERROR(VLOOKUP($A41,'Datos Consolidados'!$A$5:$BG$27,'ISE - Trabajo'!AN$63,FALSE),"")</f>
        <v>0.57070741017869142</v>
      </c>
      <c r="AO41" s="138">
        <f>IFERROR(VLOOKUP($A41,'Datos Consolidados'!$A$5:$BG$27,'ISE - Trabajo'!AO$63,FALSE),"")</f>
        <v>0.55501576636885752</v>
      </c>
      <c r="AP41" s="138">
        <f>IFERROR(VLOOKUP($A41,'Datos Consolidados'!$A$5:$BG$27,'ISE - Trabajo'!AP$63,FALSE),"")</f>
        <v>1.78E-2</v>
      </c>
      <c r="AQ41" s="138" t="str">
        <f>IFERROR(VLOOKUP($A41,'Datos Consolidados'!$A$5:$BG$27,'ISE - Trabajo'!AQ$63,FALSE),"")</f>
        <v/>
      </c>
      <c r="AR41" s="138"/>
      <c r="AS41" s="138">
        <f>IFERROR(VLOOKUP($A41,'Datos Consolidados'!$A$5:$BG$27,'ISE - Trabajo'!AS$63,FALSE),"")</f>
        <v>0.98731531897216029</v>
      </c>
      <c r="AT41" s="138">
        <f>IFERROR(VLOOKUP($A41,'Datos Consolidados'!$A$5:$BG$27,'ISE - Trabajo'!AT$63,FALSE),"")</f>
        <v>339.74737301096116</v>
      </c>
      <c r="AU41" s="138">
        <f>IFERROR(VLOOKUP($A41,'Datos Consolidados'!$A$5:$BG$27,'ISE - Trabajo'!AU$63,FALSE),"")</f>
        <v>0.34</v>
      </c>
      <c r="AV41" s="138"/>
      <c r="AW41" s="138">
        <f>IFERROR(VLOOKUP($A41,'Datos Consolidados'!$A$5:$BG$27,'ISE - Trabajo'!AW$63,FALSE),"")</f>
        <v>0.19500000000000001</v>
      </c>
      <c r="AX41" s="138">
        <f>IFERROR(VLOOKUP($A41,'Datos Consolidados'!$A$5:$BG$27,'ISE - Trabajo'!AX$63,FALSE),"")</f>
        <v>0.99629948171947003</v>
      </c>
      <c r="AY41" s="138">
        <f>IFERROR(VLOOKUP($A41,'Datos Consolidados'!$A$5:$BG$27,'ISE - Trabajo'!AY$63,FALSE),"")</f>
        <v>628.21746037370428</v>
      </c>
      <c r="AZ41" s="138">
        <f>IFERROR(VLOOKUP($A41,'Datos Consolidados'!$A$5:$BG$27,'ISE - Trabajo'!AZ$63,FALSE),"")</f>
        <v>0.85384773795193492</v>
      </c>
      <c r="BA41" s="138">
        <f>IFERROR(VLOOKUP($A41,'Datos Consolidados'!$A$5:$BG$27,'ISE - Trabajo'!BA$63,FALSE),"")</f>
        <v>0.9992555833726785</v>
      </c>
      <c r="BB41" s="138"/>
      <c r="BC41" s="138"/>
      <c r="BD41" s="138">
        <f>IFERROR(VLOOKUP($A41,'Datos Consolidados'!$A$5:$BG$27,'ISE - Trabajo'!BD$63,FALSE),"")</f>
        <v>9.0941080633681181E-3</v>
      </c>
      <c r="BE41" s="138">
        <f>IFERROR(VLOOKUP($A41,'Datos Consolidados'!$A$5:$BG$27,'ISE - Trabajo'!BE$63,FALSE),"")</f>
        <v>0.67995073687474494</v>
      </c>
      <c r="BF41" s="138">
        <f>IFERROR(VLOOKUP($A41,'Datos Consolidados'!$A$5:$BG$27,'ISE - Trabajo'!BF$63,FALSE),"")</f>
        <v>7.7903278385463737E-2</v>
      </c>
      <c r="BG41" s="138">
        <f>IFERROR(VLOOKUP($A41,'Datos Consolidados'!$A$5:$BG$27,'ISE - Trabajo'!BG$63,FALSE),"")</f>
        <v>0.75</v>
      </c>
      <c r="BH41" s="138" t="str">
        <f>IFERROR(VLOOKUP($A41,'Datos Consolidados'!$A$5:$BG$27,'ISE - Trabajo'!BH$63,FALSE),"")</f>
        <v/>
      </c>
      <c r="BI41" s="138">
        <f>IFERROR(VLOOKUP($A41,'Datos Consolidados'!$A$5:$BG$27,'ISE - Trabajo'!BI$63,FALSE),"")</f>
        <v>1.8675204971822755E-2</v>
      </c>
      <c r="BJ41" s="138">
        <f>IFERROR(VLOOKUP($A41,'Datos Consolidados'!$A$5:$BG$27,'ISE - Trabajo'!BJ$63,FALSE),"")</f>
        <v>0.54166666666666663</v>
      </c>
      <c r="BK41" s="138" t="str">
        <f>IFERROR(VLOOKUP($A41,'Datos Consolidados'!$A$5:$BG$27,'ISE - Trabajo'!BK$63,FALSE),"")</f>
        <v/>
      </c>
      <c r="BL41" s="138"/>
      <c r="BM41" s="138">
        <f>IFERROR(VLOOKUP($A41,'Datos Consolidados'!$A$5:$BG$27,'ISE - Trabajo'!BM$63,FALSE),"")</f>
        <v>6.9725106242367501</v>
      </c>
      <c r="BN41" s="138">
        <f>IFERROR(VLOOKUP($A41,'Datos Consolidados'!$A$5:$BG$27,'ISE - Trabajo'!BN$63,FALSE),"")</f>
        <v>682.09343063185599</v>
      </c>
      <c r="BO41" s="138">
        <f>IFERROR(VLOOKUP($A41,'Datos Consolidados'!$A$5:$BG$27,'ISE - Trabajo'!BO$63,FALSE),"")</f>
        <v>3005978730.9111109</v>
      </c>
      <c r="BP41" s="138" t="str">
        <f>IFERROR(VLOOKUP($A41,'Datos Consolidados'!$A$5:$BG$27,'ISE - Trabajo'!BP$63,FALSE),"")</f>
        <v/>
      </c>
      <c r="BQ41" s="138">
        <f>IFERROR(VLOOKUP($A41,'Datos Consolidados'!$A$5:$BG$27,'ISE - Trabajo'!BQ$63,FALSE),"")</f>
        <v>12.002610567798495</v>
      </c>
      <c r="BR41" s="138">
        <f>IFERROR(VLOOKUP($A41,'Datos Consolidados'!$A$5:$BG$27,'ISE - Trabajo'!BR$63,FALSE),"")</f>
        <v>9.0019579258488722</v>
      </c>
      <c r="BS41" s="138">
        <f>IFERROR(VLOOKUP($A41,'Datos Consolidados'!$A$5:$BG$27,'ISE - Trabajo'!BS$63,FALSE),"")</f>
        <v>7.0015228312157891</v>
      </c>
      <c r="BT41" s="138">
        <f>IFERROR(VLOOKUP($A41,'Datos Consolidados'!$A$5:$BG$27,'ISE - Trabajo'!BT$63,FALSE),"")</f>
        <v>1535.3339351308909</v>
      </c>
      <c r="BU41" s="138" t="str">
        <f>IFERROR(VLOOKUP($A41,'Datos Consolidados'!$A$5:$BG$27,'ISE - Trabajo'!BU$63,FALSE),"")</f>
        <v/>
      </c>
      <c r="BV41" s="138" t="str">
        <f>IFERROR(VLOOKUP($A41,'Datos Consolidados'!$A$5:$BG$27,'ISE - Trabajo'!BV$63,FALSE),"")</f>
        <v/>
      </c>
      <c r="BW41" s="138">
        <f>IFERROR(VLOOKUP($A41,'Datos Consolidados'!$A$5:$BG$27,'ISE - Trabajo'!BW$63,FALSE),"")</f>
        <v>0.81999377247533545</v>
      </c>
      <c r="BX41" s="138">
        <f>IFERROR(VLOOKUP($A41,'Datos Consolidados'!$A$5:$BG$27,'ISE - Trabajo'!BX$63,FALSE),"")</f>
        <v>8.3000000000000001E-3</v>
      </c>
      <c r="BY41" s="138" t="str">
        <f>IFERROR(VLOOKUP($A41,'Datos Consolidados'!$A$5:$BG$27,'ISE - Trabajo'!BY$63,FALSE),"")</f>
        <v/>
      </c>
      <c r="BZ41" s="138">
        <f>IFERROR(VLOOKUP($A41,'Datos Consolidados'!$A$5:$BG$27,'ISE - Trabajo'!BZ$63,FALSE),"")</f>
        <v>7.3071710693923788E-5</v>
      </c>
      <c r="CA41" s="138">
        <f>IFERROR(VLOOKUP($A41,'Datos Consolidados'!$A$5:$BG$27,'ISE - Trabajo'!CA$63,FALSE),"")</f>
        <v>10437518.304242939</v>
      </c>
      <c r="CB41" s="138" t="str">
        <f>IFERROR(VLOOKUP($A41,'Datos Consolidados'!$A$5:$BG$27,'ISE - Trabajo'!CB$63,FALSE),"")</f>
        <v/>
      </c>
      <c r="CC41" s="138">
        <f>IFERROR(VLOOKUP($A41,'Datos Consolidados'!$A$5:$BG$27,'ISE - Trabajo'!CC$63,FALSE),"")</f>
        <v>1490309.1270953845</v>
      </c>
      <c r="CD41" s="138">
        <f>IFERROR(VLOOKUP($A41,'Datos Consolidados'!$A$5:$BG$27,'ISE - Trabajo'!CD$63,FALSE),"")</f>
        <v>439647</v>
      </c>
      <c r="CE41" s="138" t="str">
        <f>IFERROR(VLOOKUP($A41,'Datos Consolidados'!$A$5:$BG$27,'ISE - Trabajo'!CE$63,FALSE),"")</f>
        <v/>
      </c>
      <c r="CF41" s="138" t="str">
        <f>IFERROR(VLOOKUP($A41,'Datos Consolidados'!$A$5:$BG$27,'ISE - Trabajo'!CF$63,FALSE),"")</f>
        <v/>
      </c>
    </row>
    <row r="42" spans="1:84" x14ac:dyDescent="0.45">
      <c r="A42" s="137" t="s">
        <v>177</v>
      </c>
      <c r="B42" s="138">
        <f>IFERROR(VLOOKUP($A42,'Datos Consolidados'!$A$5:$BG$27,'ISE - Trabajo'!B$63,FALSE),"")</f>
        <v>0</v>
      </c>
      <c r="C42" s="138">
        <f>IFERROR(VLOOKUP($A42,'Datos Consolidados'!$A$5:$BG$27,'ISE - Trabajo'!C$63,FALSE),"")</f>
        <v>0</v>
      </c>
      <c r="D42" s="138">
        <f>IFERROR(VLOOKUP($A42,'Datos Consolidados'!$A$5:$BG$27,'ISE - Trabajo'!D$63,FALSE),"")</f>
        <v>8.3146764051555133E-3</v>
      </c>
      <c r="E42" s="138" t="str">
        <f>IFERROR(VLOOKUP($A42,'Datos Consolidados'!$A$5:$BG$27,'ISE - Trabajo'!E$63,FALSE),"")</f>
        <v/>
      </c>
      <c r="F42" s="138">
        <f>IFERROR(VLOOKUP($A42,'Datos Consolidados'!$A$5:$BG$27,'ISE - Trabajo'!F$63,FALSE),"")</f>
        <v>7.8301368377227398E-2</v>
      </c>
      <c r="G42" s="138">
        <f>IFERROR(VLOOKUP($A42,'Datos Consolidados'!$A$5:$BG$27,'ISE - Trabajo'!G$63,FALSE),"")</f>
        <v>1.7731277795810158E-3</v>
      </c>
      <c r="H42" s="138">
        <f>IFERROR(VLOOKUP($A42,'Datos Consolidados'!$A$5:$BG$27,'ISE - Trabajo'!H$63,FALSE),"")</f>
        <v>0.87292562289095366</v>
      </c>
      <c r="I42" s="138" t="str">
        <f>IFERROR(VLOOKUP($A42,'Datos Consolidados'!$A$5:$BG$27,'ISE - Trabajo'!I$63,FALSE),"")</f>
        <v/>
      </c>
      <c r="J42" s="138" t="str">
        <f>IFERROR(VLOOKUP($A42,'Datos Consolidados'!$A$5:$BG$27,'ISE - Trabajo'!J$63,FALSE),"")</f>
        <v/>
      </c>
      <c r="K42" s="138">
        <f>IFERROR(VLOOKUP($A42,'Datos Consolidados'!$A$5:$BG$27,'ISE - Trabajo'!K$63,FALSE),"")</f>
        <v>0.28389601443159435</v>
      </c>
      <c r="L42" s="138">
        <f>IFERROR(VLOOKUP($A42,'Datos Consolidados'!$A$5:$BG$27,'ISE - Trabajo'!L$63,FALSE),"")</f>
        <v>0.2675404852896382</v>
      </c>
      <c r="M42" s="138">
        <f>IFERROR(VLOOKUP($A42,'Datos Consolidados'!$A$5:$BG$27,'ISE - Trabajo'!M$63,FALSE),"")</f>
        <v>3.9494146453494236E-2</v>
      </c>
      <c r="N42" s="138">
        <f>IFERROR(VLOOKUP($A42,'Datos Consolidados'!$A$5:$BG$27,'ISE - Trabajo'!N$63,FALSE),"")</f>
        <v>194</v>
      </c>
      <c r="O42" s="138" t="str">
        <f>IFERROR(VLOOKUP($A42,'Datos Consolidados'!$A$5:$BG$27,'ISE - Trabajo'!O$63,FALSE),"")</f>
        <v/>
      </c>
      <c r="P42" s="138">
        <f>IFERROR(VLOOKUP($A42,'Datos Consolidados'!$A$5:$BG$27,'ISE - Trabajo'!P$63,FALSE),"")</f>
        <v>4.918181818181818</v>
      </c>
      <c r="Q42" s="138">
        <f>IFERROR(VLOOKUP($A42,'Datos Consolidados'!$A$5:$BG$27,'ISE - Trabajo'!Q$63,FALSE),"")</f>
        <v>4</v>
      </c>
      <c r="R42" s="138" t="str">
        <f>IFERROR(VLOOKUP($A42,'Datos Consolidados'!$A$5:$BG$27,'ISE - Trabajo'!R$63,FALSE),"")</f>
        <v/>
      </c>
      <c r="S42" s="138" t="str">
        <f>IFERROR(VLOOKUP($A42,'Datos Consolidados'!$A$5:$BG$27,'ISE - Trabajo'!S$63,FALSE),"")</f>
        <v/>
      </c>
      <c r="T42" s="138">
        <f>IFERROR(VLOOKUP($A42,'Datos Consolidados'!$A$5:$BG$27,'ISE - Trabajo'!T$63,FALSE),"")</f>
        <v>3.0909090909090908</v>
      </c>
      <c r="U42" s="138">
        <f>IFERROR(VLOOKUP($A42,'Datos Consolidados'!$A$5:$BG$27,'ISE - Trabajo'!U$63,FALSE),"")</f>
        <v>0.45454545454545453</v>
      </c>
      <c r="V42" s="138">
        <f>IFERROR(VLOOKUP($A42,'Datos Consolidados'!$A$5:$BG$27,'ISE - Trabajo'!V$63,FALSE),"")</f>
        <v>3.7272727272727271</v>
      </c>
      <c r="W42" s="138">
        <f>IFERROR(VLOOKUP($A42,'Datos Consolidados'!$A$5:$BG$27,'ISE - Trabajo'!W$63,FALSE),"")</f>
        <v>0.68181818181818177</v>
      </c>
      <c r="X42" s="138">
        <f>IFERROR(VLOOKUP($A42,'Datos Consolidados'!$A$5:$BG$27,'ISE - Trabajo'!X$63,FALSE),"")</f>
        <v>0.27272727272727271</v>
      </c>
      <c r="Y42" s="138" t="str">
        <f>IFERROR(VLOOKUP($A42,'Datos Consolidados'!$A$5:$BG$27,'ISE - Trabajo'!Y$63,FALSE),"")</f>
        <v/>
      </c>
      <c r="Z42" s="138">
        <f>IFERROR(VLOOKUP($A42,'Datos Consolidados'!$A$5:$BG$27,'ISE - Trabajo'!Z$63,FALSE),"")</f>
        <v>3.2272727272727271</v>
      </c>
      <c r="AA42" s="138">
        <f>IFERROR(VLOOKUP($A42,'Datos Consolidados'!$A$5:$BG$27,'ISE - Trabajo'!AA$63,FALSE),"")</f>
        <v>2.9545454545454546</v>
      </c>
      <c r="AB42" s="138"/>
      <c r="AC42" s="138" t="str">
        <f>IFERROR(VLOOKUP($A42,'Datos Consolidados'!$A$5:$BG$27,'ISE - Trabajo'!AC$63,FALSE),"")</f>
        <v/>
      </c>
      <c r="AD42" s="138">
        <f>IFERROR(VLOOKUP($A42,'Datos Consolidados'!$A$5:$BG$27,'ISE - Trabajo'!AD$63,FALSE),"")</f>
        <v>3.4545454545454546</v>
      </c>
      <c r="AE42" s="138">
        <f>IFERROR(VLOOKUP($A42,'Datos Consolidados'!$A$5:$BG$27,'ISE - Trabajo'!AE$63,FALSE),"")</f>
        <v>3.3636363636363638</v>
      </c>
      <c r="AF42" s="138">
        <f>IFERROR(VLOOKUP($A42,'Datos Consolidados'!$A$5:$BG$27,'ISE - Trabajo'!AF$63,FALSE),"")</f>
        <v>3.4090909090909092</v>
      </c>
      <c r="AG42" s="138">
        <f>IFERROR(VLOOKUP($A42,'Datos Consolidados'!$A$5:$BG$27,'ISE - Trabajo'!AG$63,FALSE),"")</f>
        <v>3.4090909090909092</v>
      </c>
      <c r="AH42" s="138" t="str">
        <f>IFERROR(VLOOKUP($A42,'Datos Consolidados'!$A$5:$BG$27,'ISE - Trabajo'!AH$63,FALSE),"")</f>
        <v/>
      </c>
      <c r="AI42" s="138">
        <f>IFERROR(VLOOKUP($A42,'Datos Consolidados'!$A$5:$BG$27,'ISE - Trabajo'!AI$63,FALSE),"")</f>
        <v>3.2484632860751414E-2</v>
      </c>
      <c r="AJ42" s="138">
        <f>IFERROR(VLOOKUP($A42,'Datos Consolidados'!$A$5:$BG$27,'ISE - Trabajo'!AJ$63,FALSE),"")</f>
        <v>0.62842274600719406</v>
      </c>
      <c r="AK42" s="138">
        <f>IFERROR(VLOOKUP($A42,'Datos Consolidados'!$A$5:$BG$27,'ISE - Trabajo'!AK$63,FALSE),"")</f>
        <v>0.29977131664057133</v>
      </c>
      <c r="AL42" s="138">
        <f>IFERROR(VLOOKUP($A42,'Datos Consolidados'!$A$5:$BG$27,'ISE - Trabajo'!AL$63,FALSE),"")</f>
        <v>8.371557728022172E-2</v>
      </c>
      <c r="AM42" s="138">
        <f>IFERROR(VLOOKUP($A42,'Datos Consolidados'!$A$5:$BG$27,'ISE - Trabajo'!AM$63,FALSE),"")</f>
        <v>0.10698725566125647</v>
      </c>
      <c r="AN42" s="138">
        <f>IFERROR(VLOOKUP($A42,'Datos Consolidados'!$A$5:$BG$27,'ISE - Trabajo'!AN$63,FALSE),"")</f>
        <v>0.58914179824802737</v>
      </c>
      <c r="AO42" s="138">
        <f>IFERROR(VLOOKUP($A42,'Datos Consolidados'!$A$5:$BG$27,'ISE - Trabajo'!AO$63,FALSE),"")</f>
        <v>0.45353703436357357</v>
      </c>
      <c r="AP42" s="138">
        <f>IFERROR(VLOOKUP($A42,'Datos Consolidados'!$A$5:$BG$27,'ISE - Trabajo'!AP$63,FALSE),"")</f>
        <v>2.58E-2</v>
      </c>
      <c r="AQ42" s="138" t="str">
        <f>IFERROR(VLOOKUP($A42,'Datos Consolidados'!$A$5:$BG$27,'ISE - Trabajo'!AQ$63,FALSE),"")</f>
        <v/>
      </c>
      <c r="AR42" s="138"/>
      <c r="AS42" s="138">
        <f>IFERROR(VLOOKUP($A42,'Datos Consolidados'!$A$5:$BG$27,'ISE - Trabajo'!AS$63,FALSE),"")</f>
        <v>0.68587742486035586</v>
      </c>
      <c r="AT42" s="138">
        <f>IFERROR(VLOOKUP($A42,'Datos Consolidados'!$A$5:$BG$27,'ISE - Trabajo'!AT$63,FALSE),"")</f>
        <v>462.10661397132071</v>
      </c>
      <c r="AU42" s="138">
        <f>IFERROR(VLOOKUP($A42,'Datos Consolidados'!$A$5:$BG$27,'ISE - Trabajo'!AU$63,FALSE),"")</f>
        <v>0.31</v>
      </c>
      <c r="AV42" s="138"/>
      <c r="AW42" s="138">
        <f>IFERROR(VLOOKUP($A42,'Datos Consolidados'!$A$5:$BG$27,'ISE - Trabajo'!AW$63,FALSE),"")</f>
        <v>0.251</v>
      </c>
      <c r="AX42" s="138">
        <f>IFERROR(VLOOKUP($A42,'Datos Consolidados'!$A$5:$BG$27,'ISE - Trabajo'!AX$63,FALSE),"")</f>
        <v>0.99920353762915104</v>
      </c>
      <c r="AY42" s="138">
        <f>IFERROR(VLOOKUP($A42,'Datos Consolidados'!$A$5:$BG$27,'ISE - Trabajo'!AY$63,FALSE),"")</f>
        <v>557.92512493420384</v>
      </c>
      <c r="AZ42" s="138">
        <f>IFERROR(VLOOKUP($A42,'Datos Consolidados'!$A$5:$BG$27,'ISE - Trabajo'!AZ$63,FALSE),"")</f>
        <v>0.8381091535364632</v>
      </c>
      <c r="BA42" s="138">
        <f>IFERROR(VLOOKUP($A42,'Datos Consolidados'!$A$5:$BG$27,'ISE - Trabajo'!BA$63,FALSE),"")</f>
        <v>0.94461934464918407</v>
      </c>
      <c r="BB42" s="138"/>
      <c r="BC42" s="138"/>
      <c r="BD42" s="138">
        <f>IFERROR(VLOOKUP($A42,'Datos Consolidados'!$A$5:$BG$27,'ISE - Trabajo'!BD$63,FALSE),"")</f>
        <v>1.3525565406172975E-2</v>
      </c>
      <c r="BE42" s="138">
        <f>IFERROR(VLOOKUP($A42,'Datos Consolidados'!$A$5:$BG$27,'ISE - Trabajo'!BE$63,FALSE),"")</f>
        <v>0.78237293001032404</v>
      </c>
      <c r="BF42" s="138">
        <f>IFERROR(VLOOKUP($A42,'Datos Consolidados'!$A$5:$BG$27,'ISE - Trabajo'!BF$63,FALSE),"")</f>
        <v>5.1093785041005896E-2</v>
      </c>
      <c r="BG42" s="138">
        <f>IFERROR(VLOOKUP($A42,'Datos Consolidados'!$A$5:$BG$27,'ISE - Trabajo'!BG$63,FALSE),"")</f>
        <v>0.72727272727272729</v>
      </c>
      <c r="BH42" s="138" t="str">
        <f>IFERROR(VLOOKUP($A42,'Datos Consolidados'!$A$5:$BG$27,'ISE - Trabajo'!BH$63,FALSE),"")</f>
        <v/>
      </c>
      <c r="BI42" s="138">
        <f>IFERROR(VLOOKUP($A42,'Datos Consolidados'!$A$5:$BG$27,'ISE - Trabajo'!BI$63,FALSE),"")</f>
        <v>1.4578307727709435E-2</v>
      </c>
      <c r="BJ42" s="138">
        <f>IFERROR(VLOOKUP($A42,'Datos Consolidados'!$A$5:$BG$27,'ISE - Trabajo'!BJ$63,FALSE),"")</f>
        <v>0.81818181818181823</v>
      </c>
      <c r="BK42" s="138" t="str">
        <f>IFERROR(VLOOKUP($A42,'Datos Consolidados'!$A$5:$BG$27,'ISE - Trabajo'!BK$63,FALSE),"")</f>
        <v/>
      </c>
      <c r="BL42" s="138"/>
      <c r="BM42" s="138">
        <f>IFERROR(VLOOKUP($A42,'Datos Consolidados'!$A$5:$BG$27,'ISE - Trabajo'!BM$63,FALSE),"")</f>
        <v>8.0541669575115851</v>
      </c>
      <c r="BN42" s="138">
        <f>IFERROR(VLOOKUP($A42,'Datos Consolidados'!$A$5:$BG$27,'ISE - Trabajo'!BN$63,FALSE),"")</f>
        <v>823.05915670570766</v>
      </c>
      <c r="BO42" s="138">
        <f>IFERROR(VLOOKUP($A42,'Datos Consolidados'!$A$5:$BG$27,'ISE - Trabajo'!BO$63,FALSE),"")</f>
        <v>3341525521.25</v>
      </c>
      <c r="BP42" s="138" t="str">
        <f>IFERROR(VLOOKUP($A42,'Datos Consolidados'!$A$5:$BG$27,'ISE - Trabajo'!BP$63,FALSE),"")</f>
        <v/>
      </c>
      <c r="BQ42" s="138">
        <f>IFERROR(VLOOKUP($A42,'Datos Consolidados'!$A$5:$BG$27,'ISE - Trabajo'!BQ$63,FALSE),"")</f>
        <v>39.507913739028957</v>
      </c>
      <c r="BR42" s="138">
        <f>IFERROR(VLOOKUP($A42,'Datos Consolidados'!$A$5:$BG$27,'ISE - Trabajo'!BR$63,FALSE),"")</f>
        <v>18.994189297610077</v>
      </c>
      <c r="BS42" s="138">
        <f>IFERROR(VLOOKUP($A42,'Datos Consolidados'!$A$5:$BG$27,'ISE - Trabajo'!BS$63,FALSE),"")</f>
        <v>7.5976757190440303</v>
      </c>
      <c r="BT42" s="138">
        <f>IFERROR(VLOOKUP($A42,'Datos Consolidados'!$A$5:$BG$27,'ISE - Trabajo'!BT$63,FALSE),"")</f>
        <v>1713.2758746444288</v>
      </c>
      <c r="BU42" s="138" t="str">
        <f>IFERROR(VLOOKUP($A42,'Datos Consolidados'!$A$5:$BG$27,'ISE - Trabajo'!BU$63,FALSE),"")</f>
        <v/>
      </c>
      <c r="BV42" s="138" t="str">
        <f>IFERROR(VLOOKUP($A42,'Datos Consolidados'!$A$5:$BG$27,'ISE - Trabajo'!BV$63,FALSE),"")</f>
        <v/>
      </c>
      <c r="BW42" s="138">
        <f>IFERROR(VLOOKUP($A42,'Datos Consolidados'!$A$5:$BG$27,'ISE - Trabajo'!BW$63,FALSE),"")</f>
        <v>0.83888732385881482</v>
      </c>
      <c r="BX42" s="138">
        <f>IFERROR(VLOOKUP($A42,'Datos Consolidados'!$A$5:$BG$27,'ISE - Trabajo'!BX$63,FALSE),"")</f>
        <v>1.03E-2</v>
      </c>
      <c r="BY42" s="138" t="str">
        <f>IFERROR(VLOOKUP($A42,'Datos Consolidados'!$A$5:$BG$27,'ISE - Trabajo'!BY$63,FALSE),"")</f>
        <v/>
      </c>
      <c r="BZ42" s="138">
        <f>IFERROR(VLOOKUP($A42,'Datos Consolidados'!$A$5:$BG$27,'ISE - Trabajo'!BZ$63,FALSE),"")</f>
        <v>5.8525087332555832E-5</v>
      </c>
      <c r="CA42" s="138">
        <f>IFERROR(VLOOKUP($A42,'Datos Consolidados'!$A$5:$BG$27,'ISE - Trabajo'!CA$63,FALSE),"")</f>
        <v>14426853.484664759</v>
      </c>
      <c r="CB42" s="138" t="str">
        <f>IFERROR(VLOOKUP($A42,'Datos Consolidados'!$A$5:$BG$27,'ISE - Trabajo'!CB$63,FALSE),"")</f>
        <v/>
      </c>
      <c r="CC42" s="138">
        <f>IFERROR(VLOOKUP($A42,'Datos Consolidados'!$A$5:$BG$27,'ISE - Trabajo'!CC$63,FALSE),"")</f>
        <v>287975.05846153846</v>
      </c>
      <c r="CD42" s="138">
        <f>IFERROR(VLOOKUP($A42,'Datos Consolidados'!$A$5:$BG$27,'ISE - Trabajo'!CD$63,FALSE),"")</f>
        <v>962760</v>
      </c>
      <c r="CE42" s="138" t="str">
        <f>IFERROR(VLOOKUP($A42,'Datos Consolidados'!$A$5:$BG$27,'ISE - Trabajo'!CE$63,FALSE),"")</f>
        <v/>
      </c>
      <c r="CF42" s="138" t="str">
        <f>IFERROR(VLOOKUP($A42,'Datos Consolidados'!$A$5:$BG$27,'ISE - Trabajo'!CF$63,FALSE),"")</f>
        <v/>
      </c>
    </row>
    <row r="43" spans="1:84" x14ac:dyDescent="0.45">
      <c r="A43" s="137" t="s">
        <v>178</v>
      </c>
      <c r="B43" s="138">
        <f>IFERROR(VLOOKUP($A43,'Datos Consolidados'!$A$5:$BG$27,'ISE - Trabajo'!B$63,FALSE),"")</f>
        <v>0</v>
      </c>
      <c r="C43" s="138">
        <f>IFERROR(VLOOKUP($A43,'Datos Consolidados'!$A$5:$BG$27,'ISE - Trabajo'!C$63,FALSE),"")</f>
        <v>0</v>
      </c>
      <c r="D43" s="138">
        <f>IFERROR(VLOOKUP($A43,'Datos Consolidados'!$A$5:$BG$27,'ISE - Trabajo'!D$63,FALSE),"")</f>
        <v>7.0987863874568437E-3</v>
      </c>
      <c r="E43" s="138" t="str">
        <f>IFERROR(VLOOKUP($A43,'Datos Consolidados'!$A$5:$BG$27,'ISE - Trabajo'!E$63,FALSE),"")</f>
        <v/>
      </c>
      <c r="F43" s="138">
        <f>IFERROR(VLOOKUP($A43,'Datos Consolidados'!$A$5:$BG$27,'ISE - Trabajo'!F$63,FALSE),"")</f>
        <v>5.1033982429885036E-2</v>
      </c>
      <c r="G43" s="138">
        <f>IFERROR(VLOOKUP($A43,'Datos Consolidados'!$A$5:$BG$27,'ISE - Trabajo'!G$63,FALSE),"")</f>
        <v>1.1736250349053405E-3</v>
      </c>
      <c r="H43" s="138">
        <f>IFERROR(VLOOKUP($A43,'Datos Consolidados'!$A$5:$BG$27,'ISE - Trabajo'!H$63,FALSE),"")</f>
        <v>0.91700598802395206</v>
      </c>
      <c r="I43" s="138" t="str">
        <f>IFERROR(VLOOKUP($A43,'Datos Consolidados'!$A$5:$BG$27,'ISE - Trabajo'!I$63,FALSE),"")</f>
        <v/>
      </c>
      <c r="J43" s="138" t="str">
        <f>IFERROR(VLOOKUP($A43,'Datos Consolidados'!$A$5:$BG$27,'ISE - Trabajo'!J$63,FALSE),"")</f>
        <v/>
      </c>
      <c r="K43" s="138">
        <f>IFERROR(VLOOKUP($A43,'Datos Consolidados'!$A$5:$BG$27,'ISE - Trabajo'!K$63,FALSE),"")</f>
        <v>0.33180782568783473</v>
      </c>
      <c r="L43" s="138">
        <f>IFERROR(VLOOKUP($A43,'Datos Consolidados'!$A$5:$BG$27,'ISE - Trabajo'!L$63,FALSE),"")</f>
        <v>0.28935840180002048</v>
      </c>
      <c r="M43" s="138">
        <f>IFERROR(VLOOKUP($A43,'Datos Consolidados'!$A$5:$BG$27,'ISE - Trabajo'!M$63,FALSE),"")</f>
        <v>4.1698881545206318E-2</v>
      </c>
      <c r="N43" s="138">
        <f>IFERROR(VLOOKUP($A43,'Datos Consolidados'!$A$5:$BG$27,'ISE - Trabajo'!N$63,FALSE),"")</f>
        <v>139</v>
      </c>
      <c r="O43" s="138" t="str">
        <f>IFERROR(VLOOKUP($A43,'Datos Consolidados'!$A$5:$BG$27,'ISE - Trabajo'!O$63,FALSE),"")</f>
        <v/>
      </c>
      <c r="P43" s="138">
        <f>IFERROR(VLOOKUP($A43,'Datos Consolidados'!$A$5:$BG$27,'ISE - Trabajo'!P$63,FALSE),"")</f>
        <v>5.4033333333333324</v>
      </c>
      <c r="Q43" s="138">
        <f>IFERROR(VLOOKUP($A43,'Datos Consolidados'!$A$5:$BG$27,'ISE - Trabajo'!Q$63,FALSE),"")</f>
        <v>4.3</v>
      </c>
      <c r="R43" s="138" t="str">
        <f>IFERROR(VLOOKUP($A43,'Datos Consolidados'!$A$5:$BG$27,'ISE - Trabajo'!R$63,FALSE),"")</f>
        <v/>
      </c>
      <c r="S43" s="138" t="str">
        <f>IFERROR(VLOOKUP($A43,'Datos Consolidados'!$A$5:$BG$27,'ISE - Trabajo'!S$63,FALSE),"")</f>
        <v/>
      </c>
      <c r="T43" s="138">
        <f>IFERROR(VLOOKUP($A43,'Datos Consolidados'!$A$5:$BG$27,'ISE - Trabajo'!T$63,FALSE),"")</f>
        <v>2.9</v>
      </c>
      <c r="U43" s="138">
        <f>IFERROR(VLOOKUP($A43,'Datos Consolidados'!$A$5:$BG$27,'ISE - Trabajo'!U$63,FALSE),"")</f>
        <v>0.6</v>
      </c>
      <c r="V43" s="138">
        <f>IFERROR(VLOOKUP($A43,'Datos Consolidados'!$A$5:$BG$27,'ISE - Trabajo'!V$63,FALSE),"")</f>
        <v>3.9333333333333331</v>
      </c>
      <c r="W43" s="138">
        <f>IFERROR(VLOOKUP($A43,'Datos Consolidados'!$A$5:$BG$27,'ISE - Trabajo'!W$63,FALSE),"")</f>
        <v>0.83333333333333337</v>
      </c>
      <c r="X43" s="138">
        <f>IFERROR(VLOOKUP($A43,'Datos Consolidados'!$A$5:$BG$27,'ISE - Trabajo'!X$63,FALSE),"")</f>
        <v>0.66666666666666663</v>
      </c>
      <c r="Y43" s="138" t="str">
        <f>IFERROR(VLOOKUP($A43,'Datos Consolidados'!$A$5:$BG$27,'ISE - Trabajo'!Y$63,FALSE),"")</f>
        <v/>
      </c>
      <c r="Z43" s="138">
        <f>IFERROR(VLOOKUP($A43,'Datos Consolidados'!$A$5:$BG$27,'ISE - Trabajo'!Z$63,FALSE),"")</f>
        <v>2.9</v>
      </c>
      <c r="AA43" s="138">
        <f>IFERROR(VLOOKUP($A43,'Datos Consolidados'!$A$5:$BG$27,'ISE - Trabajo'!AA$63,FALSE),"")</f>
        <v>3.6333333333333333</v>
      </c>
      <c r="AB43" s="138"/>
      <c r="AC43" s="138" t="str">
        <f>IFERROR(VLOOKUP($A43,'Datos Consolidados'!$A$5:$BG$27,'ISE - Trabajo'!AC$63,FALSE),"")</f>
        <v/>
      </c>
      <c r="AD43" s="138">
        <f>IFERROR(VLOOKUP($A43,'Datos Consolidados'!$A$5:$BG$27,'ISE - Trabajo'!AD$63,FALSE),"")</f>
        <v>4.0999999999999996</v>
      </c>
      <c r="AE43" s="138">
        <f>IFERROR(VLOOKUP($A43,'Datos Consolidados'!$A$5:$BG$27,'ISE - Trabajo'!AE$63,FALSE),"")</f>
        <v>3.2333333333333334</v>
      </c>
      <c r="AF43" s="138">
        <f>IFERROR(VLOOKUP($A43,'Datos Consolidados'!$A$5:$BG$27,'ISE - Trabajo'!AF$63,FALSE),"")</f>
        <v>3.5333333333333332</v>
      </c>
      <c r="AG43" s="138">
        <f>IFERROR(VLOOKUP($A43,'Datos Consolidados'!$A$5:$BG$27,'ISE - Trabajo'!AG$63,FALSE),"")</f>
        <v>3.7333333333333334</v>
      </c>
      <c r="AH43" s="138" t="str">
        <f>IFERROR(VLOOKUP($A43,'Datos Consolidados'!$A$5:$BG$27,'ISE - Trabajo'!AH$63,FALSE),"")</f>
        <v/>
      </c>
      <c r="AI43" s="138">
        <f>IFERROR(VLOOKUP($A43,'Datos Consolidados'!$A$5:$BG$27,'ISE - Trabajo'!AI$63,FALSE),"")</f>
        <v>3.3445807571108939E-2</v>
      </c>
      <c r="AJ43" s="138">
        <f>IFERROR(VLOOKUP($A43,'Datos Consolidados'!$A$5:$BG$27,'ISE - Trabajo'!AJ$63,FALSE),"")</f>
        <v>0.59826259014890315</v>
      </c>
      <c r="AK43" s="138">
        <f>IFERROR(VLOOKUP($A43,'Datos Consolidados'!$A$5:$BG$27,'ISE - Trabajo'!AK$63,FALSE),"")</f>
        <v>0.45700827210047545</v>
      </c>
      <c r="AL43" s="138">
        <f>IFERROR(VLOOKUP($A43,'Datos Consolidados'!$A$5:$BG$27,'ISE - Trabajo'!AL$63,FALSE),"")</f>
        <v>6.3785814158273044E-2</v>
      </c>
      <c r="AM43" s="138">
        <f>IFERROR(VLOOKUP($A43,'Datos Consolidados'!$A$5:$BG$27,'ISE - Trabajo'!AM$63,FALSE),"")</f>
        <v>0.18176695357373357</v>
      </c>
      <c r="AN43" s="138">
        <f>IFERROR(VLOOKUP($A43,'Datos Consolidados'!$A$5:$BG$27,'ISE - Trabajo'!AN$63,FALSE),"")</f>
        <v>0.53796580764944391</v>
      </c>
      <c r="AO43" s="138">
        <f>IFERROR(VLOOKUP($A43,'Datos Consolidados'!$A$5:$BG$27,'ISE - Trabajo'!AO$63,FALSE),"")</f>
        <v>0.34037513603702979</v>
      </c>
      <c r="AP43" s="138">
        <f>IFERROR(VLOOKUP($A43,'Datos Consolidados'!$A$5:$BG$27,'ISE - Trabajo'!AP$63,FALSE),"")</f>
        <v>2.6100000000000002E-2</v>
      </c>
      <c r="AQ43" s="138" t="str">
        <f>IFERROR(VLOOKUP($A43,'Datos Consolidados'!$A$5:$BG$27,'ISE - Trabajo'!AQ$63,FALSE),"")</f>
        <v/>
      </c>
      <c r="AR43" s="138"/>
      <c r="AS43" s="138">
        <f>IFERROR(VLOOKUP($A43,'Datos Consolidados'!$A$5:$BG$27,'ISE - Trabajo'!AS$63,FALSE),"")</f>
        <v>0.90612624954513366</v>
      </c>
      <c r="AT43" s="138">
        <f>IFERROR(VLOOKUP($A43,'Datos Consolidados'!$A$5:$BG$27,'ISE - Trabajo'!AT$63,FALSE),"")</f>
        <v>391.38915051176309</v>
      </c>
      <c r="AU43" s="138">
        <f>IFERROR(VLOOKUP($A43,'Datos Consolidados'!$A$5:$BG$27,'ISE - Trabajo'!AU$63,FALSE),"")</f>
        <v>0</v>
      </c>
      <c r="AV43" s="138"/>
      <c r="AW43" s="138">
        <f>IFERROR(VLOOKUP($A43,'Datos Consolidados'!$A$5:$BG$27,'ISE - Trabajo'!AW$63,FALSE),"")</f>
        <v>0.223</v>
      </c>
      <c r="AX43" s="138">
        <f>IFERROR(VLOOKUP($A43,'Datos Consolidados'!$A$5:$BG$27,'ISE - Trabajo'!AX$63,FALSE),"")</f>
        <v>0.99536045981685406</v>
      </c>
      <c r="AY43" s="138">
        <f>IFERROR(VLOOKUP($A43,'Datos Consolidados'!$A$5:$BG$27,'ISE - Trabajo'!AY$63,FALSE),"")</f>
        <v>617.924483818618</v>
      </c>
      <c r="AZ43" s="138">
        <f>IFERROR(VLOOKUP($A43,'Datos Consolidados'!$A$5:$BG$27,'ISE - Trabajo'!AZ$63,FALSE),"")</f>
        <v>0.83840844014999816</v>
      </c>
      <c r="BA43" s="138">
        <f>IFERROR(VLOOKUP($A43,'Datos Consolidados'!$A$5:$BG$27,'ISE - Trabajo'!BA$63,FALSE),"")</f>
        <v>0.9399839937039367</v>
      </c>
      <c r="BB43" s="138"/>
      <c r="BC43" s="138"/>
      <c r="BD43" s="138">
        <f>IFERROR(VLOOKUP($A43,'Datos Consolidados'!$A$5:$BG$27,'ISE - Trabajo'!BD$63,FALSE),"")</f>
        <v>2.060562789158811E-2</v>
      </c>
      <c r="BE43" s="138">
        <f>IFERROR(VLOOKUP($A43,'Datos Consolidados'!$A$5:$BG$27,'ISE - Trabajo'!BE$63,FALSE),"")</f>
        <v>0.72635172225023137</v>
      </c>
      <c r="BF43" s="138">
        <f>IFERROR(VLOOKUP($A43,'Datos Consolidados'!$A$5:$BG$27,'ISE - Trabajo'!BF$63,FALSE),"")</f>
        <v>4.3712019369758208E-2</v>
      </c>
      <c r="BG43" s="138">
        <f>IFERROR(VLOOKUP($A43,'Datos Consolidados'!$A$5:$BG$27,'ISE - Trabajo'!BG$63,FALSE),"")</f>
        <v>0.56666666666666665</v>
      </c>
      <c r="BH43" s="138" t="str">
        <f>IFERROR(VLOOKUP($A43,'Datos Consolidados'!$A$5:$BG$27,'ISE - Trabajo'!BH$63,FALSE),"")</f>
        <v/>
      </c>
      <c r="BI43" s="138">
        <f>IFERROR(VLOOKUP($A43,'Datos Consolidados'!$A$5:$BG$27,'ISE - Trabajo'!BI$63,FALSE),"")</f>
        <v>2.2433217864452664E-2</v>
      </c>
      <c r="BJ43" s="138">
        <f>IFERROR(VLOOKUP($A43,'Datos Consolidados'!$A$5:$BG$27,'ISE - Trabajo'!BJ$63,FALSE),"")</f>
        <v>0.7</v>
      </c>
      <c r="BK43" s="138" t="str">
        <f>IFERROR(VLOOKUP($A43,'Datos Consolidados'!$A$5:$BG$27,'ISE - Trabajo'!BK$63,FALSE),"")</f>
        <v/>
      </c>
      <c r="BL43" s="138"/>
      <c r="BM43" s="138">
        <f>IFERROR(VLOOKUP($A43,'Datos Consolidados'!$A$5:$BG$27,'ISE - Trabajo'!BM$63,FALSE),"")</f>
        <v>16.923727835685987</v>
      </c>
      <c r="BN43" s="138">
        <f>IFERROR(VLOOKUP($A43,'Datos Consolidados'!$A$5:$BG$27,'ISE - Trabajo'!BN$63,FALSE),"")</f>
        <v>1132.73587445671</v>
      </c>
      <c r="BO43" s="138">
        <f>IFERROR(VLOOKUP($A43,'Datos Consolidados'!$A$5:$BG$27,'ISE - Trabajo'!BO$63,FALSE),"")</f>
        <v>2129068708.9865625</v>
      </c>
      <c r="BP43" s="138" t="str">
        <f>IFERROR(VLOOKUP($A43,'Datos Consolidados'!$A$5:$BG$27,'ISE - Trabajo'!BP$63,FALSE),"")</f>
        <v/>
      </c>
      <c r="BQ43" s="138">
        <f>IFERROR(VLOOKUP($A43,'Datos Consolidados'!$A$5:$BG$27,'ISE - Trabajo'!BQ$63,FALSE),"")</f>
        <v>24.852082317743431</v>
      </c>
      <c r="BR43" s="138">
        <f>IFERROR(VLOOKUP($A43,'Datos Consolidados'!$A$5:$BG$27,'ISE - Trabajo'!BR$63,FALSE),"")</f>
        <v>36.322274156701944</v>
      </c>
      <c r="BS43" s="138">
        <f>IFERROR(VLOOKUP($A43,'Datos Consolidados'!$A$5:$BG$27,'ISE - Trabajo'!BS$63,FALSE),"")</f>
        <v>7.6467945593056719</v>
      </c>
      <c r="BT43" s="138">
        <f>IFERROR(VLOOKUP($A43,'Datos Consolidados'!$A$5:$BG$27,'ISE - Trabajo'!BT$63,FALSE),"")</f>
        <v>1984.3431881398219</v>
      </c>
      <c r="BU43" s="138" t="str">
        <f>IFERROR(VLOOKUP($A43,'Datos Consolidados'!$A$5:$BG$27,'ISE - Trabajo'!BU$63,FALSE),"")</f>
        <v/>
      </c>
      <c r="BV43" s="138" t="str">
        <f>IFERROR(VLOOKUP($A43,'Datos Consolidados'!$A$5:$BG$27,'ISE - Trabajo'!BV$63,FALSE),"")</f>
        <v/>
      </c>
      <c r="BW43" s="138">
        <f>IFERROR(VLOOKUP($A43,'Datos Consolidados'!$A$5:$BG$27,'ISE - Trabajo'!BW$63,FALSE),"")</f>
        <v>0.86879198942471103</v>
      </c>
      <c r="BX43" s="138">
        <f>IFERROR(VLOOKUP($A43,'Datos Consolidados'!$A$5:$BG$27,'ISE - Trabajo'!BX$63,FALSE),"")</f>
        <v>-6.4000000000000003E-3</v>
      </c>
      <c r="BY43" s="138" t="str">
        <f>IFERROR(VLOOKUP($A43,'Datos Consolidados'!$A$5:$BG$27,'ISE - Trabajo'!BY$63,FALSE),"")</f>
        <v/>
      </c>
      <c r="BZ43" s="138">
        <f>IFERROR(VLOOKUP($A43,'Datos Consolidados'!$A$5:$BG$27,'ISE - Trabajo'!BZ$63,FALSE),"")</f>
        <v>5.7821618097673719E-5</v>
      </c>
      <c r="CA43" s="138">
        <f>IFERROR(VLOOKUP($A43,'Datos Consolidados'!$A$5:$BG$27,'ISE - Trabajo'!CA$63,FALSE),"")</f>
        <v>14767282.455687452</v>
      </c>
      <c r="CB43" s="138" t="str">
        <f>IFERROR(VLOOKUP($A43,'Datos Consolidados'!$A$5:$BG$27,'ISE - Trabajo'!CB$63,FALSE),"")</f>
        <v/>
      </c>
      <c r="CC43" s="138">
        <f>IFERROR(VLOOKUP($A43,'Datos Consolidados'!$A$5:$BG$27,'ISE - Trabajo'!CC$63,FALSE),"")</f>
        <v>0</v>
      </c>
      <c r="CD43" s="138">
        <f>IFERROR(VLOOKUP($A43,'Datos Consolidados'!$A$5:$BG$27,'ISE - Trabajo'!CD$63,FALSE),"")</f>
        <v>158763</v>
      </c>
      <c r="CE43" s="138" t="str">
        <f>IFERROR(VLOOKUP($A43,'Datos Consolidados'!$A$5:$BG$27,'ISE - Trabajo'!CE$63,FALSE),"")</f>
        <v/>
      </c>
      <c r="CF43" s="138" t="str">
        <f>IFERROR(VLOOKUP($A43,'Datos Consolidados'!$A$5:$BG$27,'ISE - Trabajo'!CF$63,FALSE),"")</f>
        <v/>
      </c>
    </row>
    <row r="44" spans="1:84" x14ac:dyDescent="0.45">
      <c r="A44" s="137" t="s">
        <v>179</v>
      </c>
      <c r="B44" s="138">
        <f>IFERROR(VLOOKUP($A44,'Datos Consolidados'!$A$5:$BG$27,'ISE - Trabajo'!B$63,FALSE),"")</f>
        <v>0</v>
      </c>
      <c r="C44" s="138">
        <f>IFERROR(VLOOKUP($A44,'Datos Consolidados'!$A$5:$BG$27,'ISE - Trabajo'!C$63,FALSE),"")</f>
        <v>15248942.888285952</v>
      </c>
      <c r="D44" s="138">
        <f>IFERROR(VLOOKUP($A44,'Datos Consolidados'!$A$5:$BG$27,'ISE - Trabajo'!D$63,FALSE),"")</f>
        <v>0</v>
      </c>
      <c r="E44" s="138" t="str">
        <f>IFERROR(VLOOKUP($A44,'Datos Consolidados'!$A$5:$BG$27,'ISE - Trabajo'!E$63,FALSE),"")</f>
        <v/>
      </c>
      <c r="F44" s="138">
        <f>IFERROR(VLOOKUP($A44,'Datos Consolidados'!$A$5:$BG$27,'ISE - Trabajo'!F$63,FALSE),"")</f>
        <v>2.8735087130479117E-2</v>
      </c>
      <c r="G44" s="138">
        <f>IFERROR(VLOOKUP($A44,'Datos Consolidados'!$A$5:$BG$27,'ISE - Trabajo'!G$63,FALSE),"")</f>
        <v>1.3188928507493901E-3</v>
      </c>
      <c r="H44" s="138">
        <f>IFERROR(VLOOKUP($A44,'Datos Consolidados'!$A$5:$BG$27,'ISE - Trabajo'!H$63,FALSE),"")</f>
        <v>0.88710055473083838</v>
      </c>
      <c r="I44" s="138" t="str">
        <f>IFERROR(VLOOKUP($A44,'Datos Consolidados'!$A$5:$BG$27,'ISE - Trabajo'!I$63,FALSE),"")</f>
        <v/>
      </c>
      <c r="J44" s="138" t="str">
        <f>IFERROR(VLOOKUP($A44,'Datos Consolidados'!$A$5:$BG$27,'ISE - Trabajo'!J$63,FALSE),"")</f>
        <v/>
      </c>
      <c r="K44" s="138">
        <f>IFERROR(VLOOKUP($A44,'Datos Consolidados'!$A$5:$BG$27,'ISE - Trabajo'!K$63,FALSE),"")</f>
        <v>0.2626467484686969</v>
      </c>
      <c r="L44" s="138">
        <f>IFERROR(VLOOKUP($A44,'Datos Consolidados'!$A$5:$BG$27,'ISE - Trabajo'!L$63,FALSE),"")</f>
        <v>0.25234674646708533</v>
      </c>
      <c r="M44" s="138">
        <f>IFERROR(VLOOKUP($A44,'Datos Consolidados'!$A$5:$BG$27,'ISE - Trabajo'!M$63,FALSE),"")</f>
        <v>3.0011739250464308E-2</v>
      </c>
      <c r="N44" s="138">
        <f>IFERROR(VLOOKUP($A44,'Datos Consolidados'!$A$5:$BG$27,'ISE - Trabajo'!N$63,FALSE),"")</f>
        <v>113</v>
      </c>
      <c r="O44" s="138" t="str">
        <f>IFERROR(VLOOKUP($A44,'Datos Consolidados'!$A$5:$BG$27,'ISE - Trabajo'!O$63,FALSE),"")</f>
        <v/>
      </c>
      <c r="P44" s="138">
        <f>IFERROR(VLOOKUP($A44,'Datos Consolidados'!$A$5:$BG$27,'ISE - Trabajo'!P$63,FALSE),"")</f>
        <v>5.4102941176470587</v>
      </c>
      <c r="Q44" s="138">
        <f>IFERROR(VLOOKUP($A44,'Datos Consolidados'!$A$5:$BG$27,'ISE - Trabajo'!Q$63,FALSE),"")</f>
        <v>3.7058823529411766</v>
      </c>
      <c r="R44" s="138" t="str">
        <f>IFERROR(VLOOKUP($A44,'Datos Consolidados'!$A$5:$BG$27,'ISE - Trabajo'!R$63,FALSE),"")</f>
        <v/>
      </c>
      <c r="S44" s="138" t="str">
        <f>IFERROR(VLOOKUP($A44,'Datos Consolidados'!$A$5:$BG$27,'ISE - Trabajo'!S$63,FALSE),"")</f>
        <v/>
      </c>
      <c r="T44" s="138">
        <f>IFERROR(VLOOKUP($A44,'Datos Consolidados'!$A$5:$BG$27,'ISE - Trabajo'!T$63,FALSE),"")</f>
        <v>3.9411764705882355</v>
      </c>
      <c r="U44" s="138">
        <f>IFERROR(VLOOKUP($A44,'Datos Consolidados'!$A$5:$BG$27,'ISE - Trabajo'!U$63,FALSE),"")</f>
        <v>0.52941176470588236</v>
      </c>
      <c r="V44" s="138">
        <f>IFERROR(VLOOKUP($A44,'Datos Consolidados'!$A$5:$BG$27,'ISE - Trabajo'!V$63,FALSE),"")</f>
        <v>4.4117647058823533</v>
      </c>
      <c r="W44" s="138">
        <f>IFERROR(VLOOKUP($A44,'Datos Consolidados'!$A$5:$BG$27,'ISE - Trabajo'!W$63,FALSE),"")</f>
        <v>0.70588235294117652</v>
      </c>
      <c r="X44" s="138">
        <f>IFERROR(VLOOKUP($A44,'Datos Consolidados'!$A$5:$BG$27,'ISE - Trabajo'!X$63,FALSE),"")</f>
        <v>0.52941176470588236</v>
      </c>
      <c r="Y44" s="138" t="str">
        <f>IFERROR(VLOOKUP($A44,'Datos Consolidados'!$A$5:$BG$27,'ISE - Trabajo'!Y$63,FALSE),"")</f>
        <v/>
      </c>
      <c r="Z44" s="138">
        <f>IFERROR(VLOOKUP($A44,'Datos Consolidados'!$A$5:$BG$27,'ISE - Trabajo'!Z$63,FALSE),"")</f>
        <v>2.8235294117647061</v>
      </c>
      <c r="AA44" s="138">
        <f>IFERROR(VLOOKUP($A44,'Datos Consolidados'!$A$5:$BG$27,'ISE - Trabajo'!AA$63,FALSE),"")</f>
        <v>3.1764705882352939</v>
      </c>
      <c r="AB44" s="138"/>
      <c r="AC44" s="138" t="str">
        <f>IFERROR(VLOOKUP($A44,'Datos Consolidados'!$A$5:$BG$27,'ISE - Trabajo'!AC$63,FALSE),"")</f>
        <v/>
      </c>
      <c r="AD44" s="138">
        <f>IFERROR(VLOOKUP($A44,'Datos Consolidados'!$A$5:$BG$27,'ISE - Trabajo'!AD$63,FALSE),"")</f>
        <v>4.0588235294117645</v>
      </c>
      <c r="AE44" s="138">
        <f>IFERROR(VLOOKUP($A44,'Datos Consolidados'!$A$5:$BG$27,'ISE - Trabajo'!AE$63,FALSE),"")</f>
        <v>3.8823529411764706</v>
      </c>
      <c r="AF44" s="138">
        <f>IFERROR(VLOOKUP($A44,'Datos Consolidados'!$A$5:$BG$27,'ISE - Trabajo'!AF$63,FALSE),"")</f>
        <v>3.5294117647058822</v>
      </c>
      <c r="AG44" s="138">
        <f>IFERROR(VLOOKUP($A44,'Datos Consolidados'!$A$5:$BG$27,'ISE - Trabajo'!AG$63,FALSE),"")</f>
        <v>2.9411764705882355</v>
      </c>
      <c r="AH44" s="138" t="str">
        <f>IFERROR(VLOOKUP($A44,'Datos Consolidados'!$A$5:$BG$27,'ISE - Trabajo'!AH$63,FALSE),"")</f>
        <v/>
      </c>
      <c r="AI44" s="138">
        <f>IFERROR(VLOOKUP($A44,'Datos Consolidados'!$A$5:$BG$27,'ISE - Trabajo'!AI$63,FALSE),"")</f>
        <v>7.1329309903325672E-2</v>
      </c>
      <c r="AJ44" s="138">
        <f>IFERROR(VLOOKUP($A44,'Datos Consolidados'!$A$5:$BG$27,'ISE - Trabajo'!AJ$63,FALSE),"")</f>
        <v>0.32622133948701987</v>
      </c>
      <c r="AK44" s="138">
        <f>IFERROR(VLOOKUP($A44,'Datos Consolidados'!$A$5:$BG$27,'ISE - Trabajo'!AK$63,FALSE),"")</f>
        <v>0.31071599875854677</v>
      </c>
      <c r="AL44" s="138">
        <f>IFERROR(VLOOKUP($A44,'Datos Consolidados'!$A$5:$BG$27,'ISE - Trabajo'!AL$63,FALSE),"")</f>
        <v>3.5780750629276582E-2</v>
      </c>
      <c r="AM44" s="138">
        <f>IFERROR(VLOOKUP($A44,'Datos Consolidados'!$A$5:$BG$27,'ISE - Trabajo'!AM$63,FALSE),"")</f>
        <v>0.1119041764492385</v>
      </c>
      <c r="AN44" s="138">
        <f>IFERROR(VLOOKUP($A44,'Datos Consolidados'!$A$5:$BG$27,'ISE - Trabajo'!AN$63,FALSE),"")</f>
        <v>0.52831041367435483</v>
      </c>
      <c r="AO44" s="138">
        <f>IFERROR(VLOOKUP($A44,'Datos Consolidados'!$A$5:$BG$27,'ISE - Trabajo'!AO$63,FALSE),"")</f>
        <v>0.38453295636057083</v>
      </c>
      <c r="AP44" s="138">
        <f>IFERROR(VLOOKUP($A44,'Datos Consolidados'!$A$5:$BG$27,'ISE - Trabajo'!AP$63,FALSE),"")</f>
        <v>2.29E-2</v>
      </c>
      <c r="AQ44" s="138" t="str">
        <f>IFERROR(VLOOKUP($A44,'Datos Consolidados'!$A$5:$BG$27,'ISE - Trabajo'!AQ$63,FALSE),"")</f>
        <v/>
      </c>
      <c r="AR44" s="138"/>
      <c r="AS44" s="138">
        <f>IFERROR(VLOOKUP($A44,'Datos Consolidados'!$A$5:$BG$27,'ISE - Trabajo'!AS$63,FALSE),"")</f>
        <v>0.68611842105263143</v>
      </c>
      <c r="AT44" s="138">
        <f>IFERROR(VLOOKUP($A44,'Datos Consolidados'!$A$5:$BG$27,'ISE - Trabajo'!AT$63,FALSE),"")</f>
        <v>691.55427861178543</v>
      </c>
      <c r="AU44" s="138">
        <f>IFERROR(VLOOKUP($A44,'Datos Consolidados'!$A$5:$BG$27,'ISE - Trabajo'!AU$63,FALSE),"")</f>
        <v>0.31</v>
      </c>
      <c r="AV44" s="138"/>
      <c r="AW44" s="138">
        <f>IFERROR(VLOOKUP($A44,'Datos Consolidados'!$A$5:$BG$27,'ISE - Trabajo'!AW$63,FALSE),"")</f>
        <v>0.26300000000000001</v>
      </c>
      <c r="AX44" s="138">
        <f>IFERROR(VLOOKUP($A44,'Datos Consolidados'!$A$5:$BG$27,'ISE - Trabajo'!AX$63,FALSE),"")</f>
        <v>0.99510945342244794</v>
      </c>
      <c r="AY44" s="138">
        <f>IFERROR(VLOOKUP($A44,'Datos Consolidados'!$A$5:$BG$27,'ISE - Trabajo'!AY$63,FALSE),"")</f>
        <v>628.52749511724596</v>
      </c>
      <c r="AZ44" s="138">
        <f>IFERROR(VLOOKUP($A44,'Datos Consolidados'!$A$5:$BG$27,'ISE - Trabajo'!AZ$63,FALSE),"")</f>
        <v>0.9090179459839367</v>
      </c>
      <c r="BA44" s="138">
        <f>IFERROR(VLOOKUP($A44,'Datos Consolidados'!$A$5:$BG$27,'ISE - Trabajo'!BA$63,FALSE),"")</f>
        <v>0.88450693522868207</v>
      </c>
      <c r="BB44" s="138"/>
      <c r="BC44" s="138"/>
      <c r="BD44" s="138">
        <f>IFERROR(VLOOKUP($A44,'Datos Consolidados'!$A$5:$BG$27,'ISE - Trabajo'!BD$63,FALSE),"")</f>
        <v>5.3744259774948122E-2</v>
      </c>
      <c r="BE44" s="138">
        <f>IFERROR(VLOOKUP($A44,'Datos Consolidados'!$A$5:$BG$27,'ISE - Trabajo'!BE$63,FALSE),"")</f>
        <v>0.6144565713660346</v>
      </c>
      <c r="BF44" s="138">
        <f>IFERROR(VLOOKUP($A44,'Datos Consolidados'!$A$5:$BG$27,'ISE - Trabajo'!BF$63,FALSE),"")</f>
        <v>0.12190885999409846</v>
      </c>
      <c r="BG44" s="138">
        <f>IFERROR(VLOOKUP($A44,'Datos Consolidados'!$A$5:$BG$27,'ISE - Trabajo'!BG$63,FALSE),"")</f>
        <v>0.82352941176470584</v>
      </c>
      <c r="BH44" s="138" t="str">
        <f>IFERROR(VLOOKUP($A44,'Datos Consolidados'!$A$5:$BG$27,'ISE - Trabajo'!BH$63,FALSE),"")</f>
        <v/>
      </c>
      <c r="BI44" s="138">
        <f>IFERROR(VLOOKUP($A44,'Datos Consolidados'!$A$5:$BG$27,'ISE - Trabajo'!BI$63,FALSE),"")</f>
        <v>2.0865458504988284E-2</v>
      </c>
      <c r="BJ44" s="138">
        <f>IFERROR(VLOOKUP($A44,'Datos Consolidados'!$A$5:$BG$27,'ISE - Trabajo'!BJ$63,FALSE),"")</f>
        <v>0.76470588235294112</v>
      </c>
      <c r="BK44" s="138" t="str">
        <f>IFERROR(VLOOKUP($A44,'Datos Consolidados'!$A$5:$BG$27,'ISE - Trabajo'!BK$63,FALSE),"")</f>
        <v/>
      </c>
      <c r="BL44" s="138"/>
      <c r="BM44" s="138">
        <f>IFERROR(VLOOKUP($A44,'Datos Consolidados'!$A$5:$BG$27,'ISE - Trabajo'!BM$63,FALSE),"")</f>
        <v>6.537897330494796</v>
      </c>
      <c r="BN44" s="138">
        <f>IFERROR(VLOOKUP($A44,'Datos Consolidados'!$A$5:$BG$27,'ISE - Trabajo'!BN$63,FALSE),"")</f>
        <v>547.54890142893919</v>
      </c>
      <c r="BO44" s="138">
        <f>IFERROR(VLOOKUP($A44,'Datos Consolidados'!$A$5:$BG$27,'ISE - Trabajo'!BO$63,FALSE),"")</f>
        <v>8044278821.221818</v>
      </c>
      <c r="BP44" s="138" t="str">
        <f>IFERROR(VLOOKUP($A44,'Datos Consolidados'!$A$5:$BG$27,'ISE - Trabajo'!BP$63,FALSE),"")</f>
        <v/>
      </c>
      <c r="BQ44" s="138">
        <f>IFERROR(VLOOKUP($A44,'Datos Consolidados'!$A$5:$BG$27,'ISE - Trabajo'!BQ$63,FALSE),"")</f>
        <v>17.667940570484213</v>
      </c>
      <c r="BR44" s="138">
        <f>IFERROR(VLOOKUP($A44,'Datos Consolidados'!$A$5:$BG$27,'ISE - Trabajo'!BR$63,FALSE),"")</f>
        <v>36.69495349254413</v>
      </c>
      <c r="BS44" s="138">
        <f>IFERROR(VLOOKUP($A44,'Datos Consolidados'!$A$5:$BG$27,'ISE - Trabajo'!BS$63,FALSE),"")</f>
        <v>6.7953617578785419</v>
      </c>
      <c r="BT44" s="138">
        <f>IFERROR(VLOOKUP($A44,'Datos Consolidados'!$A$5:$BG$27,'ISE - Trabajo'!BT$63,FALSE),"")</f>
        <v>2113.3575067002266</v>
      </c>
      <c r="BU44" s="138" t="str">
        <f>IFERROR(VLOOKUP($A44,'Datos Consolidados'!$A$5:$BG$27,'ISE - Trabajo'!BU$63,FALSE),"")</f>
        <v/>
      </c>
      <c r="BV44" s="138" t="str">
        <f>IFERROR(VLOOKUP($A44,'Datos Consolidados'!$A$5:$BG$27,'ISE - Trabajo'!BV$63,FALSE),"")</f>
        <v/>
      </c>
      <c r="BW44" s="138">
        <f>IFERROR(VLOOKUP($A44,'Datos Consolidados'!$A$5:$BG$27,'ISE - Trabajo'!BW$63,FALSE),"")</f>
        <v>0.85875635814983331</v>
      </c>
      <c r="BX44" s="138">
        <f>IFERROR(VLOOKUP($A44,'Datos Consolidados'!$A$5:$BG$27,'ISE - Trabajo'!BX$63,FALSE),"")</f>
        <v>3.7699999999999997E-2</v>
      </c>
      <c r="BY44" s="138" t="str">
        <f>IFERROR(VLOOKUP($A44,'Datos Consolidados'!$A$5:$BG$27,'ISE - Trabajo'!BY$63,FALSE),"")</f>
        <v/>
      </c>
      <c r="BZ44" s="138">
        <f>IFERROR(VLOOKUP($A44,'Datos Consolidados'!$A$5:$BG$27,'ISE - Trabajo'!BZ$63,FALSE),"")</f>
        <v>3.6691803407562074E-5</v>
      </c>
      <c r="CA44" s="138">
        <f>IFERROR(VLOOKUP($A44,'Datos Consolidados'!$A$5:$BG$27,'ISE - Trabajo'!CA$63,FALSE),"")</f>
        <v>9358153.0324143786</v>
      </c>
      <c r="CB44" s="138" t="str">
        <f>IFERROR(VLOOKUP($A44,'Datos Consolidados'!$A$5:$BG$27,'ISE - Trabajo'!CB$63,FALSE),"")</f>
        <v/>
      </c>
      <c r="CC44" s="138">
        <f>IFERROR(VLOOKUP($A44,'Datos Consolidados'!$A$5:$BG$27,'ISE - Trabajo'!CC$63,FALSE),"")</f>
        <v>17368.339999999997</v>
      </c>
      <c r="CD44" s="138">
        <f>IFERROR(VLOOKUP($A44,'Datos Consolidados'!$A$5:$BG$27,'ISE - Trabajo'!CD$63,FALSE),"")</f>
        <v>113649</v>
      </c>
      <c r="CE44" s="138" t="str">
        <f>IFERROR(VLOOKUP($A44,'Datos Consolidados'!$A$5:$BG$27,'ISE - Trabajo'!CE$63,FALSE),"")</f>
        <v/>
      </c>
      <c r="CF44" s="138" t="str">
        <f>IFERROR(VLOOKUP($A44,'Datos Consolidados'!$A$5:$BG$27,'ISE - Trabajo'!CF$63,FALSE),"")</f>
        <v/>
      </c>
    </row>
    <row r="45" spans="1:84" x14ac:dyDescent="0.45">
      <c r="A45" s="137" t="s">
        <v>180</v>
      </c>
      <c r="B45" s="138">
        <f>IFERROR(VLOOKUP($A45,'Datos Consolidados'!$A$5:$BG$27,'ISE - Trabajo'!B$63,FALSE),"")</f>
        <v>0</v>
      </c>
      <c r="C45" s="138">
        <f>IFERROR(VLOOKUP($A45,'Datos Consolidados'!$A$5:$BG$27,'ISE - Trabajo'!C$63,FALSE),"")</f>
        <v>0</v>
      </c>
      <c r="D45" s="138">
        <f>IFERROR(VLOOKUP($A45,'Datos Consolidados'!$A$5:$BG$27,'ISE - Trabajo'!D$63,FALSE),"")</f>
        <v>0</v>
      </c>
      <c r="E45" s="138" t="str">
        <f>IFERROR(VLOOKUP($A45,'Datos Consolidados'!$A$5:$BG$27,'ISE - Trabajo'!E$63,FALSE),"")</f>
        <v/>
      </c>
      <c r="F45" s="138">
        <f>IFERROR(VLOOKUP($A45,'Datos Consolidados'!$A$5:$BG$27,'ISE - Trabajo'!F$63,FALSE),"")</f>
        <v>0.12275719979785166</v>
      </c>
      <c r="G45" s="138">
        <f>IFERROR(VLOOKUP($A45,'Datos Consolidados'!$A$5:$BG$27,'ISE - Trabajo'!G$63,FALSE),"")</f>
        <v>4.4030664686835041E-3</v>
      </c>
      <c r="H45" s="138">
        <f>IFERROR(VLOOKUP($A45,'Datos Consolidados'!$A$5:$BG$27,'ISE - Trabajo'!H$63,FALSE),"")</f>
        <v>0.88394150968251872</v>
      </c>
      <c r="I45" s="138" t="str">
        <f>IFERROR(VLOOKUP($A45,'Datos Consolidados'!$A$5:$BG$27,'ISE - Trabajo'!I$63,FALSE),"")</f>
        <v/>
      </c>
      <c r="J45" s="138" t="str">
        <f>IFERROR(VLOOKUP($A45,'Datos Consolidados'!$A$5:$BG$27,'ISE - Trabajo'!J$63,FALSE),"")</f>
        <v/>
      </c>
      <c r="K45" s="138">
        <f>IFERROR(VLOOKUP($A45,'Datos Consolidados'!$A$5:$BG$27,'ISE - Trabajo'!K$63,FALSE),"")</f>
        <v>0.21066823676658647</v>
      </c>
      <c r="L45" s="138">
        <f>IFERROR(VLOOKUP($A45,'Datos Consolidados'!$A$5:$BG$27,'ISE - Trabajo'!L$63,FALSE),"")</f>
        <v>0.15324931708100911</v>
      </c>
      <c r="M45" s="138">
        <f>IFERROR(VLOOKUP($A45,'Datos Consolidados'!$A$5:$BG$27,'ISE - Trabajo'!M$63,FALSE),"")</f>
        <v>4.1564792218888917E-2</v>
      </c>
      <c r="N45" s="138">
        <f>IFERROR(VLOOKUP($A45,'Datos Consolidados'!$A$5:$BG$27,'ISE - Trabajo'!N$63,FALSE),"")</f>
        <v>69</v>
      </c>
      <c r="O45" s="138" t="str">
        <f>IFERROR(VLOOKUP($A45,'Datos Consolidados'!$A$5:$BG$27,'ISE - Trabajo'!O$63,FALSE),"")</f>
        <v/>
      </c>
      <c r="P45" s="138">
        <f>IFERROR(VLOOKUP($A45,'Datos Consolidados'!$A$5:$BG$27,'ISE - Trabajo'!P$63,FALSE),"")</f>
        <v>5.95</v>
      </c>
      <c r="Q45" s="138">
        <f>IFERROR(VLOOKUP($A45,'Datos Consolidados'!$A$5:$BG$27,'ISE - Trabajo'!Q$63,FALSE),"")</f>
        <v>4.9000000000000004</v>
      </c>
      <c r="R45" s="138" t="str">
        <f>IFERROR(VLOOKUP($A45,'Datos Consolidados'!$A$5:$BG$27,'ISE - Trabajo'!R$63,FALSE),"")</f>
        <v/>
      </c>
      <c r="S45" s="138" t="str">
        <f>IFERROR(VLOOKUP($A45,'Datos Consolidados'!$A$5:$BG$27,'ISE - Trabajo'!S$63,FALSE),"")</f>
        <v/>
      </c>
      <c r="T45" s="138">
        <f>IFERROR(VLOOKUP($A45,'Datos Consolidados'!$A$5:$BG$27,'ISE - Trabajo'!T$63,FALSE),"")</f>
        <v>3.2</v>
      </c>
      <c r="U45" s="138">
        <f>IFERROR(VLOOKUP($A45,'Datos Consolidados'!$A$5:$BG$27,'ISE - Trabajo'!U$63,FALSE),"")</f>
        <v>0.8</v>
      </c>
      <c r="V45" s="138">
        <f>IFERROR(VLOOKUP($A45,'Datos Consolidados'!$A$5:$BG$27,'ISE - Trabajo'!V$63,FALSE),"")</f>
        <v>3.8</v>
      </c>
      <c r="W45" s="138">
        <f>IFERROR(VLOOKUP($A45,'Datos Consolidados'!$A$5:$BG$27,'ISE - Trabajo'!W$63,FALSE),"")</f>
        <v>0.9</v>
      </c>
      <c r="X45" s="138">
        <f>IFERROR(VLOOKUP($A45,'Datos Consolidados'!$A$5:$BG$27,'ISE - Trabajo'!X$63,FALSE),"")</f>
        <v>0.5</v>
      </c>
      <c r="Y45" s="138" t="str">
        <f>IFERROR(VLOOKUP($A45,'Datos Consolidados'!$A$5:$BG$27,'ISE - Trabajo'!Y$63,FALSE),"")</f>
        <v/>
      </c>
      <c r="Z45" s="138">
        <f>IFERROR(VLOOKUP($A45,'Datos Consolidados'!$A$5:$BG$27,'ISE - Trabajo'!Z$63,FALSE),"")</f>
        <v>3</v>
      </c>
      <c r="AA45" s="138">
        <f>IFERROR(VLOOKUP($A45,'Datos Consolidados'!$A$5:$BG$27,'ISE - Trabajo'!AA$63,FALSE),"")</f>
        <v>2.8</v>
      </c>
      <c r="AB45" s="138"/>
      <c r="AC45" s="138" t="str">
        <f>IFERROR(VLOOKUP($A45,'Datos Consolidados'!$A$5:$BG$27,'ISE - Trabajo'!AC$63,FALSE),"")</f>
        <v/>
      </c>
      <c r="AD45" s="138">
        <f>IFERROR(VLOOKUP($A45,'Datos Consolidados'!$A$5:$BG$27,'ISE - Trabajo'!AD$63,FALSE),"")</f>
        <v>3.6</v>
      </c>
      <c r="AE45" s="138">
        <f>IFERROR(VLOOKUP($A45,'Datos Consolidados'!$A$5:$BG$27,'ISE - Trabajo'!AE$63,FALSE),"")</f>
        <v>2.8</v>
      </c>
      <c r="AF45" s="138">
        <f>IFERROR(VLOOKUP($A45,'Datos Consolidados'!$A$5:$BG$27,'ISE - Trabajo'!AF$63,FALSE),"")</f>
        <v>3.1</v>
      </c>
      <c r="AG45" s="138">
        <f>IFERROR(VLOOKUP($A45,'Datos Consolidados'!$A$5:$BG$27,'ISE - Trabajo'!AG$63,FALSE),"")</f>
        <v>3.5</v>
      </c>
      <c r="AH45" s="138" t="str">
        <f>IFERROR(VLOOKUP($A45,'Datos Consolidados'!$A$5:$BG$27,'ISE - Trabajo'!AH$63,FALSE),"")</f>
        <v/>
      </c>
      <c r="AI45" s="138">
        <f>IFERROR(VLOOKUP($A45,'Datos Consolidados'!$A$5:$BG$27,'ISE - Trabajo'!AI$63,FALSE),"")</f>
        <v>4.4858659328152375E-2</v>
      </c>
      <c r="AJ45" s="138">
        <f>IFERROR(VLOOKUP($A45,'Datos Consolidados'!$A$5:$BG$27,'ISE - Trabajo'!AJ$63,FALSE),"")</f>
        <v>0.52546918072971871</v>
      </c>
      <c r="AK45" s="138">
        <f>IFERROR(VLOOKUP($A45,'Datos Consolidados'!$A$5:$BG$27,'ISE - Trabajo'!AK$63,FALSE),"")</f>
        <v>0.24316686474226062</v>
      </c>
      <c r="AL45" s="138">
        <f>IFERROR(VLOOKUP($A45,'Datos Consolidados'!$A$5:$BG$27,'ISE - Trabajo'!AL$63,FALSE),"")</f>
        <v>5.3785757214474109E-2</v>
      </c>
      <c r="AM45" s="138">
        <f>IFERROR(VLOOKUP($A45,'Datos Consolidados'!$A$5:$BG$27,'ISE - Trabajo'!AM$63,FALSE),"")</f>
        <v>4.9934064096232696E-2</v>
      </c>
      <c r="AN45" s="138">
        <f>IFERROR(VLOOKUP($A45,'Datos Consolidados'!$A$5:$BG$27,'ISE - Trabajo'!AN$63,FALSE),"")</f>
        <v>0.53495492964960045</v>
      </c>
      <c r="AO45" s="138">
        <f>IFERROR(VLOOKUP($A45,'Datos Consolidados'!$A$5:$BG$27,'ISE - Trabajo'!AO$63,FALSE),"")</f>
        <v>0.61865221997791264</v>
      </c>
      <c r="AP45" s="138">
        <f>IFERROR(VLOOKUP($A45,'Datos Consolidados'!$A$5:$BG$27,'ISE - Trabajo'!AP$63,FALSE),"")</f>
        <v>1.8700000000000001E-2</v>
      </c>
      <c r="AQ45" s="138" t="str">
        <f>IFERROR(VLOOKUP($A45,'Datos Consolidados'!$A$5:$BG$27,'ISE - Trabajo'!AQ$63,FALSE),"")</f>
        <v/>
      </c>
      <c r="AR45" s="138"/>
      <c r="AS45" s="138">
        <f>IFERROR(VLOOKUP($A45,'Datos Consolidados'!$A$5:$BG$27,'ISE - Trabajo'!AS$63,FALSE),"")</f>
        <v>0.42204926785248853</v>
      </c>
      <c r="AT45" s="138">
        <f>IFERROR(VLOOKUP($A45,'Datos Consolidados'!$A$5:$BG$27,'ISE - Trabajo'!AT$63,FALSE),"")</f>
        <v>319.88122383772418</v>
      </c>
      <c r="AU45" s="138">
        <f>IFERROR(VLOOKUP($A45,'Datos Consolidados'!$A$5:$BG$27,'ISE - Trabajo'!AU$63,FALSE),"")</f>
        <v>0.28000000000000003</v>
      </c>
      <c r="AV45" s="138"/>
      <c r="AW45" s="138">
        <f>IFERROR(VLOOKUP($A45,'Datos Consolidados'!$A$5:$BG$27,'ISE - Trabajo'!AW$63,FALSE),"")</f>
        <v>0.151</v>
      </c>
      <c r="AX45" s="138">
        <f>IFERROR(VLOOKUP($A45,'Datos Consolidados'!$A$5:$BG$27,'ISE - Trabajo'!AX$63,FALSE),"")</f>
        <v>0.99602228412592897</v>
      </c>
      <c r="AY45" s="138">
        <f>IFERROR(VLOOKUP($A45,'Datos Consolidados'!$A$5:$BG$27,'ISE - Trabajo'!AY$63,FALSE),"")</f>
        <v>587.62464096305962</v>
      </c>
      <c r="AZ45" s="138">
        <f>IFERROR(VLOOKUP($A45,'Datos Consolidados'!$A$5:$BG$27,'ISE - Trabajo'!AZ$63,FALSE),"")</f>
        <v>0.69471063998382465</v>
      </c>
      <c r="BA45" s="138">
        <f>IFERROR(VLOOKUP($A45,'Datos Consolidados'!$A$5:$BG$27,'ISE - Trabajo'!BA$63,FALSE),"")</f>
        <v>0.95599023845049513</v>
      </c>
      <c r="BB45" s="138"/>
      <c r="BC45" s="138"/>
      <c r="BD45" s="138">
        <f>IFERROR(VLOOKUP($A45,'Datos Consolidados'!$A$5:$BG$27,'ISE - Trabajo'!BD$63,FALSE),"")</f>
        <v>2.4209439518029712E-2</v>
      </c>
      <c r="BE45" s="138">
        <f>IFERROR(VLOOKUP($A45,'Datos Consolidados'!$A$5:$BG$27,'ISE - Trabajo'!BE$63,FALSE),"")</f>
        <v>0.68382208262909083</v>
      </c>
      <c r="BF45" s="138">
        <f>IFERROR(VLOOKUP($A45,'Datos Consolidados'!$A$5:$BG$27,'ISE - Trabajo'!BF$63,FALSE),"")</f>
        <v>0.24888995963123473</v>
      </c>
      <c r="BG45" s="138">
        <f>IFERROR(VLOOKUP($A45,'Datos Consolidados'!$A$5:$BG$27,'ISE - Trabajo'!BG$63,FALSE),"")</f>
        <v>0.6</v>
      </c>
      <c r="BH45" s="138" t="str">
        <f>IFERROR(VLOOKUP($A45,'Datos Consolidados'!$A$5:$BG$27,'ISE - Trabajo'!BH$63,FALSE),"")</f>
        <v/>
      </c>
      <c r="BI45" s="138">
        <f>IFERROR(VLOOKUP($A45,'Datos Consolidados'!$A$5:$BG$27,'ISE - Trabajo'!BI$63,FALSE),"")</f>
        <v>1.100520775093374E-2</v>
      </c>
      <c r="BJ45" s="138">
        <f>IFERROR(VLOOKUP($A45,'Datos Consolidados'!$A$5:$BG$27,'ISE - Trabajo'!BJ$63,FALSE),"")</f>
        <v>0.7</v>
      </c>
      <c r="BK45" s="138" t="str">
        <f>IFERROR(VLOOKUP($A45,'Datos Consolidados'!$A$5:$BG$27,'ISE - Trabajo'!BK$63,FALSE),"")</f>
        <v/>
      </c>
      <c r="BL45" s="138"/>
      <c r="BM45" s="138">
        <f>IFERROR(VLOOKUP($A45,'Datos Consolidados'!$A$5:$BG$27,'ISE - Trabajo'!BM$63,FALSE),"")</f>
        <v>2.3929536130728013</v>
      </c>
      <c r="BN45" s="138">
        <f>IFERROR(VLOOKUP($A45,'Datos Consolidados'!$A$5:$BG$27,'ISE - Trabajo'!BN$63,FALSE),"")</f>
        <v>294.81188513056912</v>
      </c>
      <c r="BO45" s="138">
        <f>IFERROR(VLOOKUP($A45,'Datos Consolidados'!$A$5:$BG$27,'ISE - Trabajo'!BO$63,FALSE),"")</f>
        <v>3716372870.2857141</v>
      </c>
      <c r="BP45" s="138" t="str">
        <f>IFERROR(VLOOKUP($A45,'Datos Consolidados'!$A$5:$BG$27,'ISE - Trabajo'!BP$63,FALSE),"")</f>
        <v/>
      </c>
      <c r="BQ45" s="138">
        <f>IFERROR(VLOOKUP($A45,'Datos Consolidados'!$A$5:$BG$27,'ISE - Trabajo'!BQ$63,FALSE),"")</f>
        <v>5.6858079390936247</v>
      </c>
      <c r="BR45" s="138">
        <f>IFERROR(VLOOKUP($A45,'Datos Consolidados'!$A$5:$BG$27,'ISE - Trabajo'!BR$63,FALSE),"")</f>
        <v>6.63344259560923</v>
      </c>
      <c r="BS45" s="138">
        <f>IFERROR(VLOOKUP($A45,'Datos Consolidados'!$A$5:$BG$27,'ISE - Trabajo'!BS$63,FALSE),"")</f>
        <v>0</v>
      </c>
      <c r="BT45" s="138">
        <f>IFERROR(VLOOKUP($A45,'Datos Consolidados'!$A$5:$BG$27,'ISE - Trabajo'!BT$63,FALSE),"")</f>
        <v>671.87297146956348</v>
      </c>
      <c r="BU45" s="138" t="str">
        <f>IFERROR(VLOOKUP($A45,'Datos Consolidados'!$A$5:$BG$27,'ISE - Trabajo'!BU$63,FALSE),"")</f>
        <v/>
      </c>
      <c r="BV45" s="138" t="str">
        <f>IFERROR(VLOOKUP($A45,'Datos Consolidados'!$A$5:$BG$27,'ISE - Trabajo'!BV$63,FALSE),"")</f>
        <v/>
      </c>
      <c r="BW45" s="138">
        <f>IFERROR(VLOOKUP($A45,'Datos Consolidados'!$A$5:$BG$27,'ISE - Trabajo'!BW$63,FALSE),"")</f>
        <v>0.82738818528982983</v>
      </c>
      <c r="BX45" s="138">
        <f>IFERROR(VLOOKUP($A45,'Datos Consolidados'!$A$5:$BG$27,'ISE - Trabajo'!BX$63,FALSE),"")</f>
        <v>-1.6199999999999999E-2</v>
      </c>
      <c r="BY45" s="138" t="str">
        <f>IFERROR(VLOOKUP($A45,'Datos Consolidados'!$A$5:$BG$27,'ISE - Trabajo'!BY$63,FALSE),"")</f>
        <v/>
      </c>
      <c r="BZ45" s="138">
        <f>IFERROR(VLOOKUP($A45,'Datos Consolidados'!$A$5:$BG$27,'ISE - Trabajo'!BZ$63,FALSE),"")</f>
        <v>7.1104551710450182E-5</v>
      </c>
      <c r="CA45" s="138">
        <f>IFERROR(VLOOKUP($A45,'Datos Consolidados'!$A$5:$BG$27,'ISE - Trabajo'!CA$63,FALSE),"")</f>
        <v>15656798.544426998</v>
      </c>
      <c r="CB45" s="138" t="str">
        <f>IFERROR(VLOOKUP($A45,'Datos Consolidados'!$A$5:$BG$27,'ISE - Trabajo'!CB$63,FALSE),"")</f>
        <v/>
      </c>
      <c r="CC45" s="138">
        <f>IFERROR(VLOOKUP($A45,'Datos Consolidados'!$A$5:$BG$27,'ISE - Trabajo'!CC$63,FALSE),"")</f>
        <v>504203.22658914723</v>
      </c>
      <c r="CD45" s="138">
        <f>IFERROR(VLOOKUP($A45,'Datos Consolidados'!$A$5:$BG$27,'ISE - Trabajo'!CD$63,FALSE),"")</f>
        <v>167073</v>
      </c>
      <c r="CE45" s="138" t="str">
        <f>IFERROR(VLOOKUP($A45,'Datos Consolidados'!$A$5:$BG$27,'ISE - Trabajo'!CE$63,FALSE),"")</f>
        <v/>
      </c>
      <c r="CF45" s="138" t="str">
        <f>IFERROR(VLOOKUP($A45,'Datos Consolidados'!$A$5:$BG$27,'ISE - Trabajo'!CF$63,FALSE),"")</f>
        <v/>
      </c>
    </row>
    <row r="46" spans="1:84" x14ac:dyDescent="0.45">
      <c r="A46" s="137" t="s">
        <v>181</v>
      </c>
      <c r="B46" s="138">
        <f>IFERROR(VLOOKUP($A46,'Datos Consolidados'!$A$5:$BG$27,'ISE - Trabajo'!B$63,FALSE),"")</f>
        <v>286558.21281609341</v>
      </c>
      <c r="C46" s="138">
        <f>IFERROR(VLOOKUP($A46,'Datos Consolidados'!$A$5:$BG$27,'ISE - Trabajo'!C$63,FALSE),"")</f>
        <v>1295360.764303379</v>
      </c>
      <c r="D46" s="138">
        <f>IFERROR(VLOOKUP($A46,'Datos Consolidados'!$A$5:$BG$27,'ISE - Trabajo'!D$63,FALSE),"")</f>
        <v>9.2135551885192974E-3</v>
      </c>
      <c r="E46" s="138" t="str">
        <f>IFERROR(VLOOKUP($A46,'Datos Consolidados'!$A$5:$BG$27,'ISE - Trabajo'!E$63,FALSE),"")</f>
        <v/>
      </c>
      <c r="F46" s="138">
        <f>IFERROR(VLOOKUP($A46,'Datos Consolidados'!$A$5:$BG$27,'ISE - Trabajo'!F$63,FALSE),"")</f>
        <v>0.11575705297303733</v>
      </c>
      <c r="G46" s="138">
        <f>IFERROR(VLOOKUP($A46,'Datos Consolidados'!$A$5:$BG$27,'ISE - Trabajo'!G$63,FALSE),"")</f>
        <v>0</v>
      </c>
      <c r="H46" s="138">
        <f>IFERROR(VLOOKUP($A46,'Datos Consolidados'!$A$5:$BG$27,'ISE - Trabajo'!H$63,FALSE),"")</f>
        <v>0.8803137040330119</v>
      </c>
      <c r="I46" s="138" t="str">
        <f>IFERROR(VLOOKUP($A46,'Datos Consolidados'!$A$5:$BG$27,'ISE - Trabajo'!I$63,FALSE),"")</f>
        <v/>
      </c>
      <c r="J46" s="138" t="str">
        <f>IFERROR(VLOOKUP($A46,'Datos Consolidados'!$A$5:$BG$27,'ISE - Trabajo'!J$63,FALSE),"")</f>
        <v/>
      </c>
      <c r="K46" s="138">
        <f>IFERROR(VLOOKUP($A46,'Datos Consolidados'!$A$5:$BG$27,'ISE - Trabajo'!K$63,FALSE),"")</f>
        <v>0.38321669507598494</v>
      </c>
      <c r="L46" s="138">
        <f>IFERROR(VLOOKUP($A46,'Datos Consolidados'!$A$5:$BG$27,'ISE - Trabajo'!L$63,FALSE),"")</f>
        <v>0.39785533558584324</v>
      </c>
      <c r="M46" s="138">
        <f>IFERROR(VLOOKUP($A46,'Datos Consolidados'!$A$5:$BG$27,'ISE - Trabajo'!M$63,FALSE),"")</f>
        <v>0.12495108892431088</v>
      </c>
      <c r="N46" s="138">
        <f>IFERROR(VLOOKUP($A46,'Datos Consolidados'!$A$5:$BG$27,'ISE - Trabajo'!N$63,FALSE),"")</f>
        <v>314</v>
      </c>
      <c r="O46" s="138" t="str">
        <f>IFERROR(VLOOKUP($A46,'Datos Consolidados'!$A$5:$BG$27,'ISE - Trabajo'!O$63,FALSE),"")</f>
        <v/>
      </c>
      <c r="P46" s="138">
        <f>IFERROR(VLOOKUP($A46,'Datos Consolidados'!$A$5:$BG$27,'ISE - Trabajo'!P$63,FALSE),"")</f>
        <v>4.8900000000000006</v>
      </c>
      <c r="Q46" s="138">
        <f>IFERROR(VLOOKUP($A46,'Datos Consolidados'!$A$5:$BG$27,'ISE - Trabajo'!Q$63,FALSE),"")</f>
        <v>4</v>
      </c>
      <c r="R46" s="138" t="str">
        <f>IFERROR(VLOOKUP($A46,'Datos Consolidados'!$A$5:$BG$27,'ISE - Trabajo'!R$63,FALSE),"")</f>
        <v/>
      </c>
      <c r="S46" s="138" t="str">
        <f>IFERROR(VLOOKUP($A46,'Datos Consolidados'!$A$5:$BG$27,'ISE - Trabajo'!S$63,FALSE),"")</f>
        <v/>
      </c>
      <c r="T46" s="138">
        <f>IFERROR(VLOOKUP($A46,'Datos Consolidados'!$A$5:$BG$27,'ISE - Trabajo'!T$63,FALSE),"")</f>
        <v>4.0857142857142854</v>
      </c>
      <c r="U46" s="138">
        <f>IFERROR(VLOOKUP($A46,'Datos Consolidados'!$A$5:$BG$27,'ISE - Trabajo'!U$63,FALSE),"")</f>
        <v>0.34285714285714286</v>
      </c>
      <c r="V46" s="138">
        <f>IFERROR(VLOOKUP($A46,'Datos Consolidados'!$A$5:$BG$27,'ISE - Trabajo'!V$63,FALSE),"")</f>
        <v>3.4285714285714284</v>
      </c>
      <c r="W46" s="138">
        <f>IFERROR(VLOOKUP($A46,'Datos Consolidados'!$A$5:$BG$27,'ISE - Trabajo'!W$63,FALSE),"")</f>
        <v>0.42857142857142855</v>
      </c>
      <c r="X46" s="138">
        <f>IFERROR(VLOOKUP($A46,'Datos Consolidados'!$A$5:$BG$27,'ISE - Trabajo'!X$63,FALSE),"")</f>
        <v>0.4</v>
      </c>
      <c r="Y46" s="138" t="str">
        <f>IFERROR(VLOOKUP($A46,'Datos Consolidados'!$A$5:$BG$27,'ISE - Trabajo'!Y$63,FALSE),"")</f>
        <v/>
      </c>
      <c r="Z46" s="138">
        <f>IFERROR(VLOOKUP($A46,'Datos Consolidados'!$A$5:$BG$27,'ISE - Trabajo'!Z$63,FALSE),"")</f>
        <v>3.0285714285714285</v>
      </c>
      <c r="AA46" s="138">
        <f>IFERROR(VLOOKUP($A46,'Datos Consolidados'!$A$5:$BG$27,'ISE - Trabajo'!AA$63,FALSE),"")</f>
        <v>3.0285714285714285</v>
      </c>
      <c r="AB46" s="138"/>
      <c r="AC46" s="138" t="str">
        <f>IFERROR(VLOOKUP($A46,'Datos Consolidados'!$A$5:$BG$27,'ISE - Trabajo'!AC$63,FALSE),"")</f>
        <v/>
      </c>
      <c r="AD46" s="138">
        <f>IFERROR(VLOOKUP($A46,'Datos Consolidados'!$A$5:$BG$27,'ISE - Trabajo'!AD$63,FALSE),"")</f>
        <v>4.0857142857142854</v>
      </c>
      <c r="AE46" s="138">
        <f>IFERROR(VLOOKUP($A46,'Datos Consolidados'!$A$5:$BG$27,'ISE - Trabajo'!AE$63,FALSE),"")</f>
        <v>3.2285714285714286</v>
      </c>
      <c r="AF46" s="138">
        <f>IFERROR(VLOOKUP($A46,'Datos Consolidados'!$A$5:$BG$27,'ISE - Trabajo'!AF$63,FALSE),"")</f>
        <v>3.2571428571428571</v>
      </c>
      <c r="AG46" s="138">
        <f>IFERROR(VLOOKUP($A46,'Datos Consolidados'!$A$5:$BG$27,'ISE - Trabajo'!AG$63,FALSE),"")</f>
        <v>3.5714285714285716</v>
      </c>
      <c r="AH46" s="138" t="str">
        <f>IFERROR(VLOOKUP($A46,'Datos Consolidados'!$A$5:$BG$27,'ISE - Trabajo'!AH$63,FALSE),"")</f>
        <v/>
      </c>
      <c r="AI46" s="138">
        <f>IFERROR(VLOOKUP($A46,'Datos Consolidados'!$A$5:$BG$27,'ISE - Trabajo'!AI$63,FALSE),"")</f>
        <v>5.5322978349350106E-2</v>
      </c>
      <c r="AJ46" s="138">
        <f>IFERROR(VLOOKUP($A46,'Datos Consolidados'!$A$5:$BG$27,'ISE - Trabajo'!AJ$63,FALSE),"")</f>
        <v>0.44789706092168957</v>
      </c>
      <c r="AK46" s="138">
        <f>IFERROR(VLOOKUP($A46,'Datos Consolidados'!$A$5:$BG$27,'ISE - Trabajo'!AK$63,FALSE),"")</f>
        <v>0.41886117244212073</v>
      </c>
      <c r="AL46" s="138">
        <f>IFERROR(VLOOKUP($A46,'Datos Consolidados'!$A$5:$BG$27,'ISE - Trabajo'!AL$63,FALSE),"")</f>
        <v>7.5237935436474765E-2</v>
      </c>
      <c r="AM46" s="138">
        <f>IFERROR(VLOOKUP($A46,'Datos Consolidados'!$A$5:$BG$27,'ISE - Trabajo'!AM$63,FALSE),"")</f>
        <v>0.22788290669249536</v>
      </c>
      <c r="AN46" s="138">
        <f>IFERROR(VLOOKUP($A46,'Datos Consolidados'!$A$5:$BG$27,'ISE - Trabajo'!AN$63,FALSE),"")</f>
        <v>0.64091399194125542</v>
      </c>
      <c r="AO46" s="138">
        <f>IFERROR(VLOOKUP($A46,'Datos Consolidados'!$A$5:$BG$27,'ISE - Trabajo'!AO$63,FALSE),"")</f>
        <v>0.34561298673187663</v>
      </c>
      <c r="AP46" s="138">
        <f>IFERROR(VLOOKUP($A46,'Datos Consolidados'!$A$5:$BG$27,'ISE - Trabajo'!AP$63,FALSE),"")</f>
        <v>3.1300000000000001E-2</v>
      </c>
      <c r="AQ46" s="138" t="str">
        <f>IFERROR(VLOOKUP($A46,'Datos Consolidados'!$A$5:$BG$27,'ISE - Trabajo'!AQ$63,FALSE),"")</f>
        <v/>
      </c>
      <c r="AR46" s="138"/>
      <c r="AS46" s="142">
        <f>IFERROR(VLOOKUP($A46,'Datos Consolidados'!$A$5:$BG$27,'ISE - Trabajo'!AS$63,FALSE),"")</f>
        <v>0.872</v>
      </c>
      <c r="AT46" s="138">
        <f>IFERROR(VLOOKUP($A46,'Datos Consolidados'!$A$5:$BG$27,'ISE - Trabajo'!AT$63,FALSE),"")</f>
        <v>621.35892869952795</v>
      </c>
      <c r="AU46" s="138">
        <f>IFERROR(VLOOKUP($A46,'Datos Consolidados'!$A$5:$BG$27,'ISE - Trabajo'!AU$63,FALSE),"")</f>
        <v>1</v>
      </c>
      <c r="AV46" s="138"/>
      <c r="AW46" s="138">
        <f>IFERROR(VLOOKUP($A46,'Datos Consolidados'!$A$5:$BG$27,'ISE - Trabajo'!AW$63,FALSE),"")</f>
        <v>0.28499999999999998</v>
      </c>
      <c r="AX46" s="138">
        <f>IFERROR(VLOOKUP($A46,'Datos Consolidados'!$A$5:$BG$27,'ISE - Trabajo'!AX$63,FALSE),"")</f>
        <v>0.99484326949074797</v>
      </c>
      <c r="AY46" s="138">
        <f>IFERROR(VLOOKUP($A46,'Datos Consolidados'!$A$5:$BG$27,'ISE - Trabajo'!AY$63,FALSE),"")</f>
        <v>543.99406369442715</v>
      </c>
      <c r="AZ46" s="138">
        <f>IFERROR(VLOOKUP($A46,'Datos Consolidados'!$A$5:$BG$27,'ISE - Trabajo'!AZ$63,FALSE),"")</f>
        <v>0.91710914069914151</v>
      </c>
      <c r="BA46" s="138">
        <f>IFERROR(VLOOKUP($A46,'Datos Consolidados'!$A$5:$BG$27,'ISE - Trabajo'!BA$63,FALSE),"")</f>
        <v>0.99595991645920401</v>
      </c>
      <c r="BB46" s="138"/>
      <c r="BC46" s="138"/>
      <c r="BD46" s="138">
        <f>IFERROR(VLOOKUP($A46,'Datos Consolidados'!$A$5:$BG$27,'ISE - Trabajo'!BD$63,FALSE),"")</f>
        <v>6.7341896705823356E-2</v>
      </c>
      <c r="BE46" s="138">
        <f>IFERROR(VLOOKUP($A46,'Datos Consolidados'!$A$5:$BG$27,'ISE - Trabajo'!BE$63,FALSE),"")</f>
        <v>0.77643871249722041</v>
      </c>
      <c r="BF46" s="138">
        <f>IFERROR(VLOOKUP($A46,'Datos Consolidados'!$A$5:$BG$27,'ISE - Trabajo'!BF$63,FALSE),"")</f>
        <v>0.28727659760527602</v>
      </c>
      <c r="BG46" s="138">
        <f>IFERROR(VLOOKUP($A46,'Datos Consolidados'!$A$5:$BG$27,'ISE - Trabajo'!BG$63,FALSE),"")</f>
        <v>0.82857142857142863</v>
      </c>
      <c r="BH46" s="138" t="str">
        <f>IFERROR(VLOOKUP($A46,'Datos Consolidados'!$A$5:$BG$27,'ISE - Trabajo'!BH$63,FALSE),"")</f>
        <v/>
      </c>
      <c r="BI46" s="138">
        <f>IFERROR(VLOOKUP($A46,'Datos Consolidados'!$A$5:$BG$27,'ISE - Trabajo'!BI$63,FALSE),"")</f>
        <v>3.2766581657298607E-2</v>
      </c>
      <c r="BJ46" s="138">
        <f>IFERROR(VLOOKUP($A46,'Datos Consolidados'!$A$5:$BG$27,'ISE - Trabajo'!BJ$63,FALSE),"")</f>
        <v>0.77142857142857146</v>
      </c>
      <c r="BK46" s="138" t="str">
        <f>IFERROR(VLOOKUP($A46,'Datos Consolidados'!$A$5:$BG$27,'ISE - Trabajo'!BK$63,FALSE),"")</f>
        <v/>
      </c>
      <c r="BL46" s="138"/>
      <c r="BM46" s="138">
        <f>IFERROR(VLOOKUP($A46,'Datos Consolidados'!$A$5:$BG$27,'ISE - Trabajo'!BM$63,FALSE),"")</f>
        <v>8.6621697897048708</v>
      </c>
      <c r="BN46" s="138">
        <f>IFERROR(VLOOKUP($A46,'Datos Consolidados'!$A$5:$BG$27,'ISE - Trabajo'!BN$63,FALSE),"")</f>
        <v>835.98829260758748</v>
      </c>
      <c r="BO46" s="138">
        <f>IFERROR(VLOOKUP($A46,'Datos Consolidados'!$A$5:$BG$27,'ISE - Trabajo'!BO$63,FALSE),"")</f>
        <v>2602163354.9384904</v>
      </c>
      <c r="BP46" s="138" t="str">
        <f>IFERROR(VLOOKUP($A46,'Datos Consolidados'!$A$5:$BG$27,'ISE - Trabajo'!BP$63,FALSE),"")</f>
        <v/>
      </c>
      <c r="BQ46" s="138">
        <f>IFERROR(VLOOKUP($A46,'Datos Consolidados'!$A$5:$BG$27,'ISE - Trabajo'!BQ$63,FALSE),"")</f>
        <v>29.592978926637361</v>
      </c>
      <c r="BR46" s="138">
        <f>IFERROR(VLOOKUP($A46,'Datos Consolidados'!$A$5:$BG$27,'ISE - Trabajo'!BR$63,FALSE),"")</f>
        <v>22.637364221658494</v>
      </c>
      <c r="BS46" s="138">
        <f>IFERROR(VLOOKUP($A46,'Datos Consolidados'!$A$5:$BG$27,'ISE - Trabajo'!BS$63,FALSE),"")</f>
        <v>15.808215238588334</v>
      </c>
      <c r="BT46" s="138">
        <f>IFERROR(VLOOKUP($A46,'Datos Consolidados'!$A$5:$BG$27,'ISE - Trabajo'!BT$63,FALSE),"")</f>
        <v>3572.9095753647812</v>
      </c>
      <c r="BU46" s="138" t="str">
        <f>IFERROR(VLOOKUP($A46,'Datos Consolidados'!$A$5:$BG$27,'ISE - Trabajo'!BU$63,FALSE),"")</f>
        <v/>
      </c>
      <c r="BV46" s="138" t="str">
        <f>IFERROR(VLOOKUP($A46,'Datos Consolidados'!$A$5:$BG$27,'ISE - Trabajo'!BV$63,FALSE),"")</f>
        <v/>
      </c>
      <c r="BW46" s="138">
        <f>IFERROR(VLOOKUP($A46,'Datos Consolidados'!$A$5:$BG$27,'ISE - Trabajo'!BW$63,FALSE),"")</f>
        <v>0.86664794238799137</v>
      </c>
      <c r="BX46" s="138">
        <f>IFERROR(VLOOKUP($A46,'Datos Consolidados'!$A$5:$BG$27,'ISE - Trabajo'!BX$63,FALSE),"")</f>
        <v>-1.6299999999999999E-2</v>
      </c>
      <c r="BY46" s="138" t="str">
        <f>IFERROR(VLOOKUP($A46,'Datos Consolidados'!$A$5:$BG$27,'ISE - Trabajo'!BY$63,FALSE),"")</f>
        <v/>
      </c>
      <c r="BZ46" s="138">
        <f>IFERROR(VLOOKUP($A46,'Datos Consolidados'!$A$5:$BG$27,'ISE - Trabajo'!BZ$63,FALSE),"")</f>
        <v>4.0196024699570615E-5</v>
      </c>
      <c r="CA46" s="138">
        <f>IFERROR(VLOOKUP($A46,'Datos Consolidados'!$A$5:$BG$27,'ISE - Trabajo'!CA$63,FALSE),"")</f>
        <v>23746995.606150877</v>
      </c>
      <c r="CB46" s="138" t="str">
        <f>IFERROR(VLOOKUP($A46,'Datos Consolidados'!$A$5:$BG$27,'ISE - Trabajo'!CB$63,FALSE),"")</f>
        <v/>
      </c>
      <c r="CC46" s="138">
        <f>IFERROR(VLOOKUP($A46,'Datos Consolidados'!$A$5:$BG$27,'ISE - Trabajo'!CC$63,FALSE),"")</f>
        <v>1171914.7964854734</v>
      </c>
      <c r="CD46" s="138">
        <f>IFERROR(VLOOKUP($A46,'Datos Consolidados'!$A$5:$BG$27,'ISE - Trabajo'!CD$63,FALSE),"")</f>
        <v>698745</v>
      </c>
      <c r="CE46" s="138" t="str">
        <f>IFERROR(VLOOKUP($A46,'Datos Consolidados'!$A$5:$BG$27,'ISE - Trabajo'!CE$63,FALSE),"")</f>
        <v/>
      </c>
      <c r="CF46" s="138" t="str">
        <f>IFERROR(VLOOKUP($A46,'Datos Consolidados'!$A$5:$BG$27,'ISE - Trabajo'!CF$63,FALSE),"")</f>
        <v/>
      </c>
    </row>
    <row r="47" spans="1:84" x14ac:dyDescent="0.45">
      <c r="A47" s="137" t="s">
        <v>182</v>
      </c>
      <c r="B47" s="138">
        <f>IFERROR(VLOOKUP($A47,'Datos Consolidados'!$A$5:$BG$27,'ISE - Trabajo'!B$63,FALSE),"")</f>
        <v>0</v>
      </c>
      <c r="C47" s="138">
        <f>IFERROR(VLOOKUP($A47,'Datos Consolidados'!$A$5:$BG$27,'ISE - Trabajo'!C$63,FALSE),"")</f>
        <v>0</v>
      </c>
      <c r="D47" s="138">
        <f>IFERROR(VLOOKUP($A47,'Datos Consolidados'!$A$5:$BG$27,'ISE - Trabajo'!D$63,FALSE),"")</f>
        <v>0</v>
      </c>
      <c r="E47" s="138" t="str">
        <f>IFERROR(VLOOKUP($A47,'Datos Consolidados'!$A$5:$BG$27,'ISE - Trabajo'!E$63,FALSE),"")</f>
        <v/>
      </c>
      <c r="F47" s="138">
        <f>IFERROR(VLOOKUP($A47,'Datos Consolidados'!$A$5:$BG$27,'ISE - Trabajo'!F$63,FALSE),"")</f>
        <v>0.15514436750443808</v>
      </c>
      <c r="G47" s="138">
        <f>IFERROR(VLOOKUP($A47,'Datos Consolidados'!$A$5:$BG$27,'ISE - Trabajo'!G$63,FALSE),"")</f>
        <v>0</v>
      </c>
      <c r="H47" s="138">
        <f>IFERROR(VLOOKUP($A47,'Datos Consolidados'!$A$5:$BG$27,'ISE - Trabajo'!H$63,FALSE),"")</f>
        <v>0.85049627791563276</v>
      </c>
      <c r="I47" s="138" t="str">
        <f>IFERROR(VLOOKUP($A47,'Datos Consolidados'!$A$5:$BG$27,'ISE - Trabajo'!I$63,FALSE),"")</f>
        <v/>
      </c>
      <c r="J47" s="138" t="str">
        <f>IFERROR(VLOOKUP($A47,'Datos Consolidados'!$A$5:$BG$27,'ISE - Trabajo'!J$63,FALSE),"")</f>
        <v/>
      </c>
      <c r="K47" s="138">
        <f>IFERROR(VLOOKUP($A47,'Datos Consolidados'!$A$5:$BG$27,'ISE - Trabajo'!K$63,FALSE),"")</f>
        <v>0.28814941093976787</v>
      </c>
      <c r="L47" s="138">
        <f>IFERROR(VLOOKUP($A47,'Datos Consolidados'!$A$5:$BG$27,'ISE - Trabajo'!L$63,FALSE),"")</f>
        <v>0.27275467592047992</v>
      </c>
      <c r="M47" s="138">
        <f>IFERROR(VLOOKUP($A47,'Datos Consolidados'!$A$5:$BG$27,'ISE - Trabajo'!M$63,FALSE),"")</f>
        <v>3.0199386695043084E-2</v>
      </c>
      <c r="N47" s="138">
        <f>IFERROR(VLOOKUP($A47,'Datos Consolidados'!$A$5:$BG$27,'ISE - Trabajo'!N$63,FALSE),"")</f>
        <v>134</v>
      </c>
      <c r="O47" s="138" t="str">
        <f>IFERROR(VLOOKUP($A47,'Datos Consolidados'!$A$5:$BG$27,'ISE - Trabajo'!O$63,FALSE),"")</f>
        <v/>
      </c>
      <c r="P47" s="138">
        <f>IFERROR(VLOOKUP($A47,'Datos Consolidados'!$A$5:$BG$27,'ISE - Trabajo'!P$63,FALSE),"")</f>
        <v>4.2316666666666674</v>
      </c>
      <c r="Q47" s="138">
        <f>IFERROR(VLOOKUP($A47,'Datos Consolidados'!$A$5:$BG$27,'ISE - Trabajo'!Q$63,FALSE),"")</f>
        <v>3.9666666666666668</v>
      </c>
      <c r="R47" s="138" t="str">
        <f>IFERROR(VLOOKUP($A47,'Datos Consolidados'!$A$5:$BG$27,'ISE - Trabajo'!R$63,FALSE),"")</f>
        <v/>
      </c>
      <c r="S47" s="138" t="str">
        <f>IFERROR(VLOOKUP($A47,'Datos Consolidados'!$A$5:$BG$27,'ISE - Trabajo'!S$63,FALSE),"")</f>
        <v/>
      </c>
      <c r="T47" s="138">
        <f>IFERROR(VLOOKUP($A47,'Datos Consolidados'!$A$5:$BG$27,'ISE - Trabajo'!T$63,FALSE),"")</f>
        <v>3.5</v>
      </c>
      <c r="U47" s="138">
        <f>IFERROR(VLOOKUP($A47,'Datos Consolidados'!$A$5:$BG$27,'ISE - Trabajo'!U$63,FALSE),"")</f>
        <v>0.36666666666666664</v>
      </c>
      <c r="V47" s="138">
        <f>IFERROR(VLOOKUP($A47,'Datos Consolidados'!$A$5:$BG$27,'ISE - Trabajo'!V$63,FALSE),"")</f>
        <v>3.3666666666666667</v>
      </c>
      <c r="W47" s="138">
        <f>IFERROR(VLOOKUP($A47,'Datos Consolidados'!$A$5:$BG$27,'ISE - Trabajo'!W$63,FALSE),"")</f>
        <v>0.43333333333333335</v>
      </c>
      <c r="X47" s="138">
        <f>IFERROR(VLOOKUP($A47,'Datos Consolidados'!$A$5:$BG$27,'ISE - Trabajo'!X$63,FALSE),"")</f>
        <v>0.23333333333333334</v>
      </c>
      <c r="Y47" s="138" t="str">
        <f>IFERROR(VLOOKUP($A47,'Datos Consolidados'!$A$5:$BG$27,'ISE - Trabajo'!Y$63,FALSE),"")</f>
        <v/>
      </c>
      <c r="Z47" s="138">
        <f>IFERROR(VLOOKUP($A47,'Datos Consolidados'!$A$5:$BG$27,'ISE - Trabajo'!Z$63,FALSE),"")</f>
        <v>3.4</v>
      </c>
      <c r="AA47" s="138">
        <f>IFERROR(VLOOKUP($A47,'Datos Consolidados'!$A$5:$BG$27,'ISE - Trabajo'!AA$63,FALSE),"")</f>
        <v>2.7</v>
      </c>
      <c r="AB47" s="138"/>
      <c r="AC47" s="138" t="str">
        <f>IFERROR(VLOOKUP($A47,'Datos Consolidados'!$A$5:$BG$27,'ISE - Trabajo'!AC$63,FALSE),"")</f>
        <v/>
      </c>
      <c r="AD47" s="138">
        <f>IFERROR(VLOOKUP($A47,'Datos Consolidados'!$A$5:$BG$27,'ISE - Trabajo'!AD$63,FALSE),"")</f>
        <v>3.3666666666666667</v>
      </c>
      <c r="AE47" s="138">
        <f>IFERROR(VLOOKUP($A47,'Datos Consolidados'!$A$5:$BG$27,'ISE - Trabajo'!AE$63,FALSE),"")</f>
        <v>2.9</v>
      </c>
      <c r="AF47" s="138">
        <f>IFERROR(VLOOKUP($A47,'Datos Consolidados'!$A$5:$BG$27,'ISE - Trabajo'!AF$63,FALSE),"")</f>
        <v>3.0333333333333332</v>
      </c>
      <c r="AG47" s="138">
        <f>IFERROR(VLOOKUP($A47,'Datos Consolidados'!$A$5:$BG$27,'ISE - Trabajo'!AG$63,FALSE),"")</f>
        <v>3.5333333333333332</v>
      </c>
      <c r="AH47" s="138" t="str">
        <f>IFERROR(VLOOKUP($A47,'Datos Consolidados'!$A$5:$BG$27,'ISE - Trabajo'!AH$63,FALSE),"")</f>
        <v/>
      </c>
      <c r="AI47" s="138">
        <f>IFERROR(VLOOKUP($A47,'Datos Consolidados'!$A$5:$BG$27,'ISE - Trabajo'!AI$63,FALSE),"")</f>
        <v>4.9129645152120323E-2</v>
      </c>
      <c r="AJ47" s="138">
        <f>IFERROR(VLOOKUP($A47,'Datos Consolidados'!$A$5:$BG$27,'ISE - Trabajo'!AJ$63,FALSE),"")</f>
        <v>0.43629405154371731</v>
      </c>
      <c r="AK47" s="138">
        <f>IFERROR(VLOOKUP($A47,'Datos Consolidados'!$A$5:$BG$27,'ISE - Trabajo'!AK$63,FALSE),"")</f>
        <v>0.44441243476499681</v>
      </c>
      <c r="AL47" s="138">
        <f>IFERROR(VLOOKUP($A47,'Datos Consolidados'!$A$5:$BG$27,'ISE - Trabajo'!AL$63,FALSE),"")</f>
        <v>0.11902697323207397</v>
      </c>
      <c r="AM47" s="138">
        <f>IFERROR(VLOOKUP($A47,'Datos Consolidados'!$A$5:$BG$27,'ISE - Trabajo'!AM$63,FALSE),"")</f>
        <v>0.19014831134844679</v>
      </c>
      <c r="AN47" s="138">
        <f>IFERROR(VLOOKUP($A47,'Datos Consolidados'!$A$5:$BG$27,'ISE - Trabajo'!AN$63,FALSE),"")</f>
        <v>0.49231934016833362</v>
      </c>
      <c r="AO47" s="138">
        <f>IFERROR(VLOOKUP($A47,'Datos Consolidados'!$A$5:$BG$27,'ISE - Trabajo'!AO$63,FALSE),"")</f>
        <v>0.48851388685450153</v>
      </c>
      <c r="AP47" s="138">
        <f>IFERROR(VLOOKUP($A47,'Datos Consolidados'!$A$5:$BG$27,'ISE - Trabajo'!AP$63,FALSE),"")</f>
        <v>2.46E-2</v>
      </c>
      <c r="AQ47" s="138" t="str">
        <f>IFERROR(VLOOKUP($A47,'Datos Consolidados'!$A$5:$BG$27,'ISE - Trabajo'!AQ$63,FALSE),"")</f>
        <v/>
      </c>
      <c r="AR47" s="138"/>
      <c r="AS47" s="138">
        <f>IFERROR(VLOOKUP($A47,'Datos Consolidados'!$A$5:$BG$27,'ISE - Trabajo'!AS$63,FALSE),"")</f>
        <v>0.92886300960321433</v>
      </c>
      <c r="AT47" s="138">
        <f>IFERROR(VLOOKUP($A47,'Datos Consolidados'!$A$5:$BG$27,'ISE - Trabajo'!AT$63,FALSE),"")</f>
        <v>436.15208964791668</v>
      </c>
      <c r="AU47" s="138">
        <f>IFERROR(VLOOKUP($A47,'Datos Consolidados'!$A$5:$BG$27,'ISE - Trabajo'!AU$63,FALSE),"")</f>
        <v>0.21</v>
      </c>
      <c r="AV47" s="138"/>
      <c r="AW47" s="138">
        <f>IFERROR(VLOOKUP($A47,'Datos Consolidados'!$A$5:$BG$27,'ISE - Trabajo'!AW$63,FALSE),"")</f>
        <v>0.28699999999999998</v>
      </c>
      <c r="AX47" s="138">
        <f>IFERROR(VLOOKUP($A47,'Datos Consolidados'!$A$5:$BG$27,'ISE - Trabajo'!AX$63,FALSE),"")</f>
        <v>0.99802867298338493</v>
      </c>
      <c r="AY47" s="138">
        <f>IFERROR(VLOOKUP($A47,'Datos Consolidados'!$A$5:$BG$27,'ISE - Trabajo'!AY$63,FALSE),"")</f>
        <v>559.44181279770737</v>
      </c>
      <c r="AZ47" s="138">
        <f>IFERROR(VLOOKUP($A47,'Datos Consolidados'!$A$5:$BG$27,'ISE - Trabajo'!AZ$63,FALSE),"")</f>
        <v>0.90258447090249705</v>
      </c>
      <c r="BA47" s="138">
        <f>IFERROR(VLOOKUP($A47,'Datos Consolidados'!$A$5:$BG$27,'ISE - Trabajo'!BA$63,FALSE),"")</f>
        <v>0.92951894025714343</v>
      </c>
      <c r="BB47" s="138"/>
      <c r="BC47" s="138"/>
      <c r="BD47" s="138">
        <f>IFERROR(VLOOKUP($A47,'Datos Consolidados'!$A$5:$BG$27,'ISE - Trabajo'!BD$63,FALSE),"")</f>
        <v>6.781883830012285E-2</v>
      </c>
      <c r="BE47" s="138">
        <f>IFERROR(VLOOKUP($A47,'Datos Consolidados'!$A$5:$BG$27,'ISE - Trabajo'!BE$63,FALSE),"")</f>
        <v>0.78869959018129654</v>
      </c>
      <c r="BF47" s="138">
        <f>IFERROR(VLOOKUP($A47,'Datos Consolidados'!$A$5:$BG$27,'ISE - Trabajo'!BF$63,FALSE),"")</f>
        <v>7.2636038487157772E-2</v>
      </c>
      <c r="BG47" s="138">
        <f>IFERROR(VLOOKUP($A47,'Datos Consolidados'!$A$5:$BG$27,'ISE - Trabajo'!BG$63,FALSE),"")</f>
        <v>0.73333333333333328</v>
      </c>
      <c r="BH47" s="138" t="str">
        <f>IFERROR(VLOOKUP($A47,'Datos Consolidados'!$A$5:$BG$27,'ISE - Trabajo'!BH$63,FALSE),"")</f>
        <v/>
      </c>
      <c r="BI47" s="138">
        <f>IFERROR(VLOOKUP($A47,'Datos Consolidados'!$A$5:$BG$27,'ISE - Trabajo'!BI$63,FALSE),"")</f>
        <v>1.2689577964043334E-2</v>
      </c>
      <c r="BJ47" s="138">
        <f>IFERROR(VLOOKUP($A47,'Datos Consolidados'!$A$5:$BG$27,'ISE - Trabajo'!BJ$63,FALSE),"")</f>
        <v>0.6</v>
      </c>
      <c r="BK47" s="138" t="str">
        <f>IFERROR(VLOOKUP($A47,'Datos Consolidados'!$A$5:$BG$27,'ISE - Trabajo'!BK$63,FALSE),"")</f>
        <v/>
      </c>
      <c r="BL47" s="138"/>
      <c r="BM47" s="138">
        <f>IFERROR(VLOOKUP($A47,'Datos Consolidados'!$A$5:$BG$27,'ISE - Trabajo'!BM$63,FALSE),"")</f>
        <v>3.7054535011903771</v>
      </c>
      <c r="BN47" s="138">
        <f>IFERROR(VLOOKUP($A47,'Datos Consolidados'!$A$5:$BG$27,'ISE - Trabajo'!BN$63,FALSE),"")</f>
        <v>516.91076341605753</v>
      </c>
      <c r="BO47" s="138">
        <f>IFERROR(VLOOKUP($A47,'Datos Consolidados'!$A$5:$BG$27,'ISE - Trabajo'!BO$63,FALSE),"")</f>
        <v>8800237097.5</v>
      </c>
      <c r="BP47" s="138" t="str">
        <f>IFERROR(VLOOKUP($A47,'Datos Consolidados'!$A$5:$BG$27,'ISE - Trabajo'!BP$63,FALSE),"")</f>
        <v/>
      </c>
      <c r="BQ47" s="138">
        <f>IFERROR(VLOOKUP($A47,'Datos Consolidados'!$A$5:$BG$27,'ISE - Trabajo'!BQ$63,FALSE),"")</f>
        <v>3.6897237503828091</v>
      </c>
      <c r="BR47" s="138">
        <f>IFERROR(VLOOKUP($A47,'Datos Consolidados'!$A$5:$BG$27,'ISE - Trabajo'!BR$63,FALSE),"")</f>
        <v>49.559422291052314</v>
      </c>
      <c r="BS47" s="138">
        <f>IFERROR(VLOOKUP($A47,'Datos Consolidados'!$A$5:$BG$27,'ISE - Trabajo'!BS$63,FALSE),"")</f>
        <v>5.5345856255742127</v>
      </c>
      <c r="BT47" s="138">
        <f>IFERROR(VLOOKUP($A47,'Datos Consolidados'!$A$5:$BG$27,'ISE - Trabajo'!BT$63,FALSE),"")</f>
        <v>1667.7551351730297</v>
      </c>
      <c r="BU47" s="138" t="str">
        <f>IFERROR(VLOOKUP($A47,'Datos Consolidados'!$A$5:$BG$27,'ISE - Trabajo'!BU$63,FALSE),"")</f>
        <v/>
      </c>
      <c r="BV47" s="138" t="str">
        <f>IFERROR(VLOOKUP($A47,'Datos Consolidados'!$A$5:$BG$27,'ISE - Trabajo'!BV$63,FALSE),"")</f>
        <v/>
      </c>
      <c r="BW47" s="138">
        <f>IFERROR(VLOOKUP($A47,'Datos Consolidados'!$A$5:$BG$27,'ISE - Trabajo'!BW$63,FALSE),"")</f>
        <v>0.78364223339806194</v>
      </c>
      <c r="BX47" s="138">
        <f>IFERROR(VLOOKUP($A47,'Datos Consolidados'!$A$5:$BG$27,'ISE - Trabajo'!BX$63,FALSE),"")</f>
        <v>-1.1999999999999999E-3</v>
      </c>
      <c r="BY47" s="138" t="str">
        <f>IFERROR(VLOOKUP($A47,'Datos Consolidados'!$A$5:$BG$27,'ISE - Trabajo'!BY$63,FALSE),"")</f>
        <v/>
      </c>
      <c r="BZ47" s="138">
        <f>IFERROR(VLOOKUP($A47,'Datos Consolidados'!$A$5:$BG$27,'ISE - Trabajo'!BZ$63,FALSE),"")</f>
        <v>6.4795079418127448E-5</v>
      </c>
      <c r="CA47" s="138">
        <f>IFERROR(VLOOKUP($A47,'Datos Consolidados'!$A$5:$BG$27,'ISE - Trabajo'!CA$63,FALSE),"")</f>
        <v>24350028.941731218</v>
      </c>
      <c r="CB47" s="138" t="str">
        <f>IFERROR(VLOOKUP($A47,'Datos Consolidados'!$A$5:$BG$27,'ISE - Trabajo'!CB$63,FALSE),"")</f>
        <v/>
      </c>
      <c r="CC47" s="138">
        <f>IFERROR(VLOOKUP($A47,'Datos Consolidados'!$A$5:$BG$27,'ISE - Trabajo'!CC$63,FALSE),"")</f>
        <v>0</v>
      </c>
      <c r="CD47" s="138">
        <f>IFERROR(VLOOKUP($A47,'Datos Consolidados'!$A$5:$BG$27,'ISE - Trabajo'!CD$63,FALSE),"")</f>
        <v>126374</v>
      </c>
      <c r="CE47" s="138" t="str">
        <f>IFERROR(VLOOKUP($A47,'Datos Consolidados'!$A$5:$BG$27,'ISE - Trabajo'!CE$63,FALSE),"")</f>
        <v/>
      </c>
      <c r="CF47" s="138" t="str">
        <f>IFERROR(VLOOKUP($A47,'Datos Consolidados'!$A$5:$BG$27,'ISE - Trabajo'!CF$63,FALSE),"")</f>
        <v/>
      </c>
    </row>
    <row r="48" spans="1:84" x14ac:dyDescent="0.45">
      <c r="A48" s="137" t="s">
        <v>183</v>
      </c>
      <c r="B48" s="138">
        <f>IFERROR(VLOOKUP($A48,'Datos Consolidados'!$A$5:$BG$27,'ISE - Trabajo'!B$63,FALSE),"")</f>
        <v>0</v>
      </c>
      <c r="C48" s="138">
        <f>IFERROR(VLOOKUP($A48,'Datos Consolidados'!$A$5:$BG$27,'ISE - Trabajo'!C$63,FALSE),"")</f>
        <v>0</v>
      </c>
      <c r="D48" s="138">
        <f>IFERROR(VLOOKUP($A48,'Datos Consolidados'!$A$5:$BG$27,'ISE - Trabajo'!D$63,FALSE),"")</f>
        <v>3.5623035323328209E-2</v>
      </c>
      <c r="E48" s="138" t="str">
        <f>IFERROR(VLOOKUP($A48,'Datos Consolidados'!$A$5:$BG$27,'ISE - Trabajo'!E$63,FALSE),"")</f>
        <v/>
      </c>
      <c r="F48" s="138">
        <f>IFERROR(VLOOKUP($A48,'Datos Consolidados'!$A$5:$BG$27,'ISE - Trabajo'!F$63,FALSE),"")</f>
        <v>6.9917300629351212E-2</v>
      </c>
      <c r="G48" s="138">
        <f>IFERROR(VLOOKUP($A48,'Datos Consolidados'!$A$5:$BG$27,'ISE - Trabajo'!G$63,FALSE),"")</f>
        <v>1.5917056658160563E-3</v>
      </c>
      <c r="H48" s="138">
        <f>IFERROR(VLOOKUP($A48,'Datos Consolidados'!$A$5:$BG$27,'ISE - Trabajo'!H$63,FALSE),"")</f>
        <v>0.90085158150851585</v>
      </c>
      <c r="I48" s="138" t="str">
        <f>IFERROR(VLOOKUP($A48,'Datos Consolidados'!$A$5:$BG$27,'ISE - Trabajo'!I$63,FALSE),"")</f>
        <v/>
      </c>
      <c r="J48" s="138" t="str">
        <f>IFERROR(VLOOKUP($A48,'Datos Consolidados'!$A$5:$BG$27,'ISE - Trabajo'!J$63,FALSE),"")</f>
        <v/>
      </c>
      <c r="K48" s="138">
        <f>IFERROR(VLOOKUP($A48,'Datos Consolidados'!$A$5:$BG$27,'ISE - Trabajo'!K$63,FALSE),"")</f>
        <v>0.2216031276015111</v>
      </c>
      <c r="L48" s="138">
        <f>IFERROR(VLOOKUP($A48,'Datos Consolidados'!$A$5:$BG$27,'ISE - Trabajo'!L$63,FALSE),"")</f>
        <v>0.26484664899659222</v>
      </c>
      <c r="M48" s="138">
        <f>IFERROR(VLOOKUP($A48,'Datos Consolidados'!$A$5:$BG$27,'ISE - Trabajo'!M$63,FALSE),"")</f>
        <v>4.0771238307671966E-2</v>
      </c>
      <c r="N48" s="138">
        <f>IFERROR(VLOOKUP($A48,'Datos Consolidados'!$A$5:$BG$27,'ISE - Trabajo'!N$63,FALSE),"")</f>
        <v>155</v>
      </c>
      <c r="O48" s="138" t="str">
        <f>IFERROR(VLOOKUP($A48,'Datos Consolidados'!$A$5:$BG$27,'ISE - Trabajo'!O$63,FALSE),"")</f>
        <v/>
      </c>
      <c r="P48" s="138">
        <f>IFERROR(VLOOKUP($A48,'Datos Consolidados'!$A$5:$BG$27,'ISE - Trabajo'!P$63,FALSE),"")</f>
        <v>4.7145833333333336</v>
      </c>
      <c r="Q48" s="138">
        <f>IFERROR(VLOOKUP($A48,'Datos Consolidados'!$A$5:$BG$27,'ISE - Trabajo'!Q$63,FALSE),"")</f>
        <v>4.3055555555555554</v>
      </c>
      <c r="R48" s="138" t="str">
        <f>IFERROR(VLOOKUP($A48,'Datos Consolidados'!$A$5:$BG$27,'ISE - Trabajo'!R$63,FALSE),"")</f>
        <v/>
      </c>
      <c r="S48" s="138" t="str">
        <f>IFERROR(VLOOKUP($A48,'Datos Consolidados'!$A$5:$BG$27,'ISE - Trabajo'!S$63,FALSE),"")</f>
        <v/>
      </c>
      <c r="T48" s="138">
        <f>IFERROR(VLOOKUP($A48,'Datos Consolidados'!$A$5:$BG$27,'ISE - Trabajo'!T$63,FALSE),"")</f>
        <v>3.8055555555555554</v>
      </c>
      <c r="U48" s="138">
        <f>IFERROR(VLOOKUP($A48,'Datos Consolidados'!$A$5:$BG$27,'ISE - Trabajo'!U$63,FALSE),"")</f>
        <v>0.58333333333333337</v>
      </c>
      <c r="V48" s="138">
        <f>IFERROR(VLOOKUP($A48,'Datos Consolidados'!$A$5:$BG$27,'ISE - Trabajo'!V$63,FALSE),"")</f>
        <v>4.0555555555555554</v>
      </c>
      <c r="W48" s="138">
        <f>IFERROR(VLOOKUP($A48,'Datos Consolidados'!$A$5:$BG$27,'ISE - Trabajo'!W$63,FALSE),"")</f>
        <v>0.61111111111111116</v>
      </c>
      <c r="X48" s="138">
        <f>IFERROR(VLOOKUP($A48,'Datos Consolidados'!$A$5:$BG$27,'ISE - Trabajo'!X$63,FALSE),"")</f>
        <v>0.33333333333333331</v>
      </c>
      <c r="Y48" s="138" t="str">
        <f>IFERROR(VLOOKUP($A48,'Datos Consolidados'!$A$5:$BG$27,'ISE - Trabajo'!Y$63,FALSE),"")</f>
        <v/>
      </c>
      <c r="Z48" s="138">
        <f>IFERROR(VLOOKUP($A48,'Datos Consolidados'!$A$5:$BG$27,'ISE - Trabajo'!Z$63,FALSE),"")</f>
        <v>4.1111111111111107</v>
      </c>
      <c r="AA48" s="138">
        <f>IFERROR(VLOOKUP($A48,'Datos Consolidados'!$A$5:$BG$27,'ISE - Trabajo'!AA$63,FALSE),"")</f>
        <v>3.3333333333333335</v>
      </c>
      <c r="AB48" s="138"/>
      <c r="AC48" s="138" t="str">
        <f>IFERROR(VLOOKUP($A48,'Datos Consolidados'!$A$5:$BG$27,'ISE - Trabajo'!AC$63,FALSE),"")</f>
        <v/>
      </c>
      <c r="AD48" s="138">
        <f>IFERROR(VLOOKUP($A48,'Datos Consolidados'!$A$5:$BG$27,'ISE - Trabajo'!AD$63,FALSE),"")</f>
        <v>3.9166666666666665</v>
      </c>
      <c r="AE48" s="138">
        <f>IFERROR(VLOOKUP($A48,'Datos Consolidados'!$A$5:$BG$27,'ISE - Trabajo'!AE$63,FALSE),"")</f>
        <v>3.3611111111111112</v>
      </c>
      <c r="AF48" s="138">
        <f>IFERROR(VLOOKUP($A48,'Datos Consolidados'!$A$5:$BG$27,'ISE - Trabajo'!AF$63,FALSE),"")</f>
        <v>3.8055555555555554</v>
      </c>
      <c r="AG48" s="138">
        <f>IFERROR(VLOOKUP($A48,'Datos Consolidados'!$A$5:$BG$27,'ISE - Trabajo'!AG$63,FALSE),"")</f>
        <v>4.2222222222222223</v>
      </c>
      <c r="AH48" s="138" t="str">
        <f>IFERROR(VLOOKUP($A48,'Datos Consolidados'!$A$5:$BG$27,'ISE - Trabajo'!AH$63,FALSE),"")</f>
        <v/>
      </c>
      <c r="AI48" s="138">
        <f>IFERROR(VLOOKUP($A48,'Datos Consolidados'!$A$5:$BG$27,'ISE - Trabajo'!AI$63,FALSE),"")</f>
        <v>6.417893202797402E-2</v>
      </c>
      <c r="AJ48" s="138">
        <f>IFERROR(VLOOKUP($A48,'Datos Consolidados'!$A$5:$BG$27,'ISE - Trabajo'!AJ$63,FALSE),"")</f>
        <v>0.61960578967532953</v>
      </c>
      <c r="AK48" s="138">
        <f>IFERROR(VLOOKUP($A48,'Datos Consolidados'!$A$5:$BG$27,'ISE - Trabajo'!AK$63,FALSE),"")</f>
        <v>0.14875609385945818</v>
      </c>
      <c r="AL48" s="138">
        <f>IFERROR(VLOOKUP($A48,'Datos Consolidados'!$A$5:$BG$27,'ISE - Trabajo'!AL$63,FALSE),"")</f>
        <v>1.7523304676308454E-2</v>
      </c>
      <c r="AM48" s="138">
        <f>IFERROR(VLOOKUP($A48,'Datos Consolidados'!$A$5:$BG$27,'ISE - Trabajo'!AM$63,FALSE),"")</f>
        <v>3.4825230833954939E-2</v>
      </c>
      <c r="AN48" s="138">
        <f>IFERROR(VLOOKUP($A48,'Datos Consolidados'!$A$5:$BG$27,'ISE - Trabajo'!AN$63,FALSE),"")</f>
        <v>0.58337139784347969</v>
      </c>
      <c r="AO48" s="138">
        <f>IFERROR(VLOOKUP($A48,'Datos Consolidados'!$A$5:$BG$27,'ISE - Trabajo'!AO$63,FALSE),"")</f>
        <v>0.59675894847536104</v>
      </c>
      <c r="AP48" s="138">
        <f>IFERROR(VLOOKUP($A48,'Datos Consolidados'!$A$5:$BG$27,'ISE - Trabajo'!AP$63,FALSE),"")</f>
        <v>3.3500000000000002E-2</v>
      </c>
      <c r="AQ48" s="138" t="str">
        <f>IFERROR(VLOOKUP($A48,'Datos Consolidados'!$A$5:$BG$27,'ISE - Trabajo'!AQ$63,FALSE),"")</f>
        <v/>
      </c>
      <c r="AR48" s="138"/>
      <c r="AS48" s="138">
        <f>IFERROR(VLOOKUP($A48,'Datos Consolidados'!$A$5:$BG$27,'ISE - Trabajo'!AS$63,FALSE),"")</f>
        <v>0.79499420654198083</v>
      </c>
      <c r="AT48" s="138">
        <f>IFERROR(VLOOKUP($A48,'Datos Consolidados'!$A$5:$BG$27,'ISE - Trabajo'!AT$63,FALSE),"")</f>
        <v>458.64851338898944</v>
      </c>
      <c r="AU48" s="138">
        <f>IFERROR(VLOOKUP($A48,'Datos Consolidados'!$A$5:$BG$27,'ISE - Trabajo'!AU$63,FALSE),"")</f>
        <v>0.26</v>
      </c>
      <c r="AV48" s="138"/>
      <c r="AW48" s="138">
        <f>IFERROR(VLOOKUP($A48,'Datos Consolidados'!$A$5:$BG$27,'ISE - Trabajo'!AW$63,FALSE),"")</f>
        <v>0.13</v>
      </c>
      <c r="AX48" s="138">
        <f>IFERROR(VLOOKUP($A48,'Datos Consolidados'!$A$5:$BG$27,'ISE - Trabajo'!AX$63,FALSE),"")</f>
        <v>0.99564661226299411</v>
      </c>
      <c r="AY48" s="138">
        <f>IFERROR(VLOOKUP($A48,'Datos Consolidados'!$A$5:$BG$27,'ISE - Trabajo'!AY$63,FALSE),"")</f>
        <v>643.05184460152418</v>
      </c>
      <c r="AZ48" s="138">
        <f>IFERROR(VLOOKUP($A48,'Datos Consolidados'!$A$5:$BG$27,'ISE - Trabajo'!AZ$63,FALSE),"")</f>
        <v>0.81523828443301571</v>
      </c>
      <c r="BA48" s="138">
        <f>IFERROR(VLOOKUP($A48,'Datos Consolidados'!$A$5:$BG$27,'ISE - Trabajo'!BA$63,FALSE),"")</f>
        <v>0.77767624218892195</v>
      </c>
      <c r="BB48" s="138"/>
      <c r="BC48" s="138"/>
      <c r="BD48" s="138">
        <f>IFERROR(VLOOKUP($A48,'Datos Consolidados'!$A$5:$BG$27,'ISE - Trabajo'!BD$63,FALSE),"")</f>
        <v>1.1847789846288702E-2</v>
      </c>
      <c r="BE48" s="138">
        <f>IFERROR(VLOOKUP($A48,'Datos Consolidados'!$A$5:$BG$27,'ISE - Trabajo'!BE$63,FALSE),"")</f>
        <v>0.34442615905342899</v>
      </c>
      <c r="BF48" s="138">
        <f>IFERROR(VLOOKUP($A48,'Datos Consolidados'!$A$5:$BG$27,'ISE - Trabajo'!BF$63,FALSE),"")</f>
        <v>3.9526866111775742E-2</v>
      </c>
      <c r="BG48" s="138">
        <f>IFERROR(VLOOKUP($A48,'Datos Consolidados'!$A$5:$BG$27,'ISE - Trabajo'!BG$63,FALSE),"")</f>
        <v>0.77777777777777779</v>
      </c>
      <c r="BH48" s="138" t="str">
        <f>IFERROR(VLOOKUP($A48,'Datos Consolidados'!$A$5:$BG$27,'ISE - Trabajo'!BH$63,FALSE),"")</f>
        <v/>
      </c>
      <c r="BI48" s="138">
        <f>IFERROR(VLOOKUP($A48,'Datos Consolidados'!$A$5:$BG$27,'ISE - Trabajo'!BI$63,FALSE),"")</f>
        <v>1.2736698679457681E-2</v>
      </c>
      <c r="BJ48" s="138">
        <f>IFERROR(VLOOKUP($A48,'Datos Consolidados'!$A$5:$BG$27,'ISE - Trabajo'!BJ$63,FALSE),"")</f>
        <v>0.77777777777777779</v>
      </c>
      <c r="BK48" s="138" t="str">
        <f>IFERROR(VLOOKUP($A48,'Datos Consolidados'!$A$5:$BG$27,'ISE - Trabajo'!BK$63,FALSE),"")</f>
        <v/>
      </c>
      <c r="BL48" s="138"/>
      <c r="BM48" s="138">
        <f>IFERROR(VLOOKUP($A48,'Datos Consolidados'!$A$5:$BG$27,'ISE - Trabajo'!BM$63,FALSE),"")</f>
        <v>5.2062444081078585</v>
      </c>
      <c r="BN48" s="138">
        <f>IFERROR(VLOOKUP($A48,'Datos Consolidados'!$A$5:$BG$27,'ISE - Trabajo'!BN$63,FALSE),"")</f>
        <v>576.54336223120356</v>
      </c>
      <c r="BO48" s="138">
        <f>IFERROR(VLOOKUP($A48,'Datos Consolidados'!$A$5:$BG$27,'ISE - Trabajo'!BO$63,FALSE),"")</f>
        <v>4443536626.6199999</v>
      </c>
      <c r="BP48" s="138" t="str">
        <f>IFERROR(VLOOKUP($A48,'Datos Consolidados'!$A$5:$BG$27,'ISE - Trabajo'!BP$63,FALSE),"")</f>
        <v/>
      </c>
      <c r="BQ48" s="138">
        <f>IFERROR(VLOOKUP($A48,'Datos Consolidados'!$A$5:$BG$27,'ISE - Trabajo'!BQ$63,FALSE),"")</f>
        <v>1.9114976584153685</v>
      </c>
      <c r="BR48" s="138">
        <f>IFERROR(VLOOKUP($A48,'Datos Consolidados'!$A$5:$BG$27,'ISE - Trabajo'!BR$63,FALSE),"")</f>
        <v>0</v>
      </c>
      <c r="BS48" s="138">
        <f>IFERROR(VLOOKUP($A48,'Datos Consolidados'!$A$5:$BG$27,'ISE - Trabajo'!BS$63,FALSE),"")</f>
        <v>1.9114976584153685</v>
      </c>
      <c r="BT48" s="138">
        <f>IFERROR(VLOOKUP($A48,'Datos Consolidados'!$A$5:$BG$27,'ISE - Trabajo'!BT$63,FALSE),"")</f>
        <v>389.94552231673515</v>
      </c>
      <c r="BU48" s="138" t="str">
        <f>IFERROR(VLOOKUP($A48,'Datos Consolidados'!$A$5:$BG$27,'ISE - Trabajo'!BU$63,FALSE),"")</f>
        <v/>
      </c>
      <c r="BV48" s="138" t="str">
        <f>IFERROR(VLOOKUP($A48,'Datos Consolidados'!$A$5:$BG$27,'ISE - Trabajo'!BV$63,FALSE),"")</f>
        <v/>
      </c>
      <c r="BW48" s="138">
        <f>IFERROR(VLOOKUP($A48,'Datos Consolidados'!$A$5:$BG$27,'ISE - Trabajo'!BW$63,FALSE),"")</f>
        <v>0.79160343718409154</v>
      </c>
      <c r="BX48" s="138">
        <f>IFERROR(VLOOKUP($A48,'Datos Consolidados'!$A$5:$BG$27,'ISE - Trabajo'!BX$63,FALSE),"")</f>
        <v>2.2800000000000001E-2</v>
      </c>
      <c r="BY48" s="138" t="str">
        <f>IFERROR(VLOOKUP($A48,'Datos Consolidados'!$A$5:$BG$27,'ISE - Trabajo'!BY$63,FALSE),"")</f>
        <v/>
      </c>
      <c r="BZ48" s="138">
        <f>IFERROR(VLOOKUP($A48,'Datos Consolidados'!$A$5:$BG$27,'ISE - Trabajo'!BZ$63,FALSE),"")</f>
        <v>6.6213501009034211E-5</v>
      </c>
      <c r="CA48" s="138">
        <f>IFERROR(VLOOKUP($A48,'Datos Consolidados'!$A$5:$BG$27,'ISE - Trabajo'!CA$63,FALSE),"")</f>
        <v>9546756.4270325154</v>
      </c>
      <c r="CB48" s="138" t="str">
        <f>IFERROR(VLOOKUP($A48,'Datos Consolidados'!$A$5:$BG$27,'ISE - Trabajo'!CB$63,FALSE),"")</f>
        <v/>
      </c>
      <c r="CC48" s="138">
        <f>IFERROR(VLOOKUP($A48,'Datos Consolidados'!$A$5:$BG$27,'ISE - Trabajo'!CC$63,FALSE),"")</f>
        <v>0</v>
      </c>
      <c r="CD48" s="138">
        <f>IFERROR(VLOOKUP($A48,'Datos Consolidados'!$A$5:$BG$27,'ISE - Trabajo'!CD$63,FALSE),"")</f>
        <v>108670</v>
      </c>
      <c r="CE48" s="138" t="str">
        <f>IFERROR(VLOOKUP($A48,'Datos Consolidados'!$A$5:$BG$27,'ISE - Trabajo'!CE$63,FALSE),"")</f>
        <v/>
      </c>
      <c r="CF48" s="138" t="str">
        <f>IFERROR(VLOOKUP($A48,'Datos Consolidados'!$A$5:$BG$27,'ISE - Trabajo'!CF$63,FALSE),"")</f>
        <v/>
      </c>
    </row>
    <row r="49" spans="1:84" x14ac:dyDescent="0.45">
      <c r="A49" s="137" t="s">
        <v>184</v>
      </c>
      <c r="B49" s="138">
        <f>IFERROR(VLOOKUP($A49,'Datos Consolidados'!$A$5:$BG$27,'ISE - Trabajo'!B$63,FALSE),"")</f>
        <v>0</v>
      </c>
      <c r="C49" s="138">
        <f>IFERROR(VLOOKUP($A49,'Datos Consolidados'!$A$5:$BG$27,'ISE - Trabajo'!C$63,FALSE),"")</f>
        <v>0</v>
      </c>
      <c r="D49" s="138">
        <f>IFERROR(VLOOKUP($A49,'Datos Consolidados'!$A$5:$BG$27,'ISE - Trabajo'!D$63,FALSE),"")</f>
        <v>2.4855359450867967E-3</v>
      </c>
      <c r="E49" s="138" t="str">
        <f>IFERROR(VLOOKUP($A49,'Datos Consolidados'!$A$5:$BG$27,'ISE - Trabajo'!E$63,FALSE),"")</f>
        <v/>
      </c>
      <c r="F49" s="138">
        <f>IFERROR(VLOOKUP($A49,'Datos Consolidados'!$A$5:$BG$27,'ISE - Trabajo'!F$63,FALSE),"")</f>
        <v>2.6646830864670176E-2</v>
      </c>
      <c r="G49" s="138">
        <f>IFERROR(VLOOKUP($A49,'Datos Consolidados'!$A$5:$BG$27,'ISE - Trabajo'!G$63,FALSE),"")</f>
        <v>0</v>
      </c>
      <c r="H49" s="138">
        <f>IFERROR(VLOOKUP($A49,'Datos Consolidados'!$A$5:$BG$27,'ISE - Trabajo'!H$63,FALSE),"")</f>
        <v>0.87327222464717014</v>
      </c>
      <c r="I49" s="138" t="str">
        <f>IFERROR(VLOOKUP($A49,'Datos Consolidados'!$A$5:$BG$27,'ISE - Trabajo'!I$63,FALSE),"")</f>
        <v/>
      </c>
      <c r="J49" s="138" t="str">
        <f>IFERROR(VLOOKUP($A49,'Datos Consolidados'!$A$5:$BG$27,'ISE - Trabajo'!J$63,FALSE),"")</f>
        <v/>
      </c>
      <c r="K49" s="138">
        <f>IFERROR(VLOOKUP($A49,'Datos Consolidados'!$A$5:$BG$27,'ISE - Trabajo'!K$63,FALSE),"")</f>
        <v>0.31012871310059087</v>
      </c>
      <c r="L49" s="138">
        <f>IFERROR(VLOOKUP($A49,'Datos Consolidados'!$A$5:$BG$27,'ISE - Trabajo'!L$63,FALSE),"")</f>
        <v>0.25678693104767847</v>
      </c>
      <c r="M49" s="138">
        <f>IFERROR(VLOOKUP($A49,'Datos Consolidados'!$A$5:$BG$27,'ISE - Trabajo'!M$63,FALSE),"")</f>
        <v>7.1306946913124889E-3</v>
      </c>
      <c r="N49" s="138">
        <f>IFERROR(VLOOKUP($A49,'Datos Consolidados'!$A$5:$BG$27,'ISE - Trabajo'!N$63,FALSE),"")</f>
        <v>104</v>
      </c>
      <c r="O49" s="138" t="str">
        <f>IFERROR(VLOOKUP($A49,'Datos Consolidados'!$A$5:$BG$27,'ISE - Trabajo'!O$63,FALSE),"")</f>
        <v/>
      </c>
      <c r="P49" s="138">
        <f>IFERROR(VLOOKUP($A49,'Datos Consolidados'!$A$5:$BG$27,'ISE - Trabajo'!P$63,FALSE),"")</f>
        <v>5.3473958333333336</v>
      </c>
      <c r="Q49" s="138">
        <f>IFERROR(VLOOKUP($A49,'Datos Consolidados'!$A$5:$BG$27,'ISE - Trabajo'!Q$63,FALSE),"")</f>
        <v>4.729166666666667</v>
      </c>
      <c r="R49" s="138" t="str">
        <f>IFERROR(VLOOKUP($A49,'Datos Consolidados'!$A$5:$BG$27,'ISE - Trabajo'!R$63,FALSE),"")</f>
        <v/>
      </c>
      <c r="S49" s="138" t="str">
        <f>IFERROR(VLOOKUP($A49,'Datos Consolidados'!$A$5:$BG$27,'ISE - Trabajo'!S$63,FALSE),"")</f>
        <v/>
      </c>
      <c r="T49" s="138">
        <f>IFERROR(VLOOKUP($A49,'Datos Consolidados'!$A$5:$BG$27,'ISE - Trabajo'!T$63,FALSE),"")</f>
        <v>3.6875</v>
      </c>
      <c r="U49" s="138">
        <f>IFERROR(VLOOKUP($A49,'Datos Consolidados'!$A$5:$BG$27,'ISE - Trabajo'!U$63,FALSE),"")</f>
        <v>0.45833333333333331</v>
      </c>
      <c r="V49" s="138">
        <f>IFERROR(VLOOKUP($A49,'Datos Consolidados'!$A$5:$BG$27,'ISE - Trabajo'!V$63,FALSE),"")</f>
        <v>4.604166666666667</v>
      </c>
      <c r="W49" s="138">
        <f>IFERROR(VLOOKUP($A49,'Datos Consolidados'!$A$5:$BG$27,'ISE - Trabajo'!W$63,FALSE),"")</f>
        <v>0.66666666666666663</v>
      </c>
      <c r="X49" s="138">
        <f>IFERROR(VLOOKUP($A49,'Datos Consolidados'!$A$5:$BG$27,'ISE - Trabajo'!X$63,FALSE),"")</f>
        <v>0.375</v>
      </c>
      <c r="Y49" s="138" t="str">
        <f>IFERROR(VLOOKUP($A49,'Datos Consolidados'!$A$5:$BG$27,'ISE - Trabajo'!Y$63,FALSE),"")</f>
        <v/>
      </c>
      <c r="Z49" s="138">
        <f>IFERROR(VLOOKUP($A49,'Datos Consolidados'!$A$5:$BG$27,'ISE - Trabajo'!Z$63,FALSE),"")</f>
        <v>4.3125</v>
      </c>
      <c r="AA49" s="138">
        <f>IFERROR(VLOOKUP($A49,'Datos Consolidados'!$A$5:$BG$27,'ISE - Trabajo'!AA$63,FALSE),"")</f>
        <v>3.8333333333333335</v>
      </c>
      <c r="AB49" s="138"/>
      <c r="AC49" s="138" t="str">
        <f>IFERROR(VLOOKUP($A49,'Datos Consolidados'!$A$5:$BG$27,'ISE - Trabajo'!AC$63,FALSE),"")</f>
        <v/>
      </c>
      <c r="AD49" s="138">
        <f>IFERROR(VLOOKUP($A49,'Datos Consolidados'!$A$5:$BG$27,'ISE - Trabajo'!AD$63,FALSE),"")</f>
        <v>3.9166666666666665</v>
      </c>
      <c r="AE49" s="138">
        <f>IFERROR(VLOOKUP($A49,'Datos Consolidados'!$A$5:$BG$27,'ISE - Trabajo'!AE$63,FALSE),"")</f>
        <v>3.9166666666666665</v>
      </c>
      <c r="AF49" s="138">
        <f>IFERROR(VLOOKUP($A49,'Datos Consolidados'!$A$5:$BG$27,'ISE - Trabajo'!AF$63,FALSE),"")</f>
        <v>3.7291666666666665</v>
      </c>
      <c r="AG49" s="138">
        <f>IFERROR(VLOOKUP($A49,'Datos Consolidados'!$A$5:$BG$27,'ISE - Trabajo'!AG$63,FALSE),"")</f>
        <v>4.291666666666667</v>
      </c>
      <c r="AH49" s="138" t="str">
        <f>IFERROR(VLOOKUP($A49,'Datos Consolidados'!$A$5:$BG$27,'ISE - Trabajo'!AH$63,FALSE),"")</f>
        <v/>
      </c>
      <c r="AI49" s="138">
        <f>IFERROR(VLOOKUP($A49,'Datos Consolidados'!$A$5:$BG$27,'ISE - Trabajo'!AI$63,FALSE),"")</f>
        <v>5.1244929869856758E-2</v>
      </c>
      <c r="AJ49" s="138">
        <f>IFERROR(VLOOKUP($A49,'Datos Consolidados'!$A$5:$BG$27,'ISE - Trabajo'!AJ$63,FALSE),"")</f>
        <v>0.76954753573997992</v>
      </c>
      <c r="AK49" s="138">
        <f>IFERROR(VLOOKUP($A49,'Datos Consolidados'!$A$5:$BG$27,'ISE - Trabajo'!AK$63,FALSE),"")</f>
        <v>0.14531195353354737</v>
      </c>
      <c r="AL49" s="138">
        <f>IFERROR(VLOOKUP($A49,'Datos Consolidados'!$A$5:$BG$27,'ISE - Trabajo'!AL$63,FALSE),"")</f>
        <v>3.3819229793203842E-3</v>
      </c>
      <c r="AM49" s="138">
        <f>IFERROR(VLOOKUP($A49,'Datos Consolidados'!$A$5:$BG$27,'ISE - Trabajo'!AM$63,FALSE),"")</f>
        <v>2.8073756002424989E-2</v>
      </c>
      <c r="AN49" s="138">
        <f>IFERROR(VLOOKUP($A49,'Datos Consolidados'!$A$5:$BG$27,'ISE - Trabajo'!AN$63,FALSE),"")</f>
        <v>0.55296673304919008</v>
      </c>
      <c r="AO49" s="138">
        <f>IFERROR(VLOOKUP($A49,'Datos Consolidados'!$A$5:$BG$27,'ISE - Trabajo'!AO$63,FALSE),"")</f>
        <v>0.48868038179606738</v>
      </c>
      <c r="AP49" s="138">
        <f>IFERROR(VLOOKUP($A49,'Datos Consolidados'!$A$5:$BG$27,'ISE - Trabajo'!AP$63,FALSE),"")</f>
        <v>1.0699999999999999E-2</v>
      </c>
      <c r="AQ49" s="138" t="str">
        <f>IFERROR(VLOOKUP($A49,'Datos Consolidados'!$A$5:$BG$27,'ISE - Trabajo'!AQ$63,FALSE),"")</f>
        <v/>
      </c>
      <c r="AR49" s="138"/>
      <c r="AS49" s="138">
        <f>IFERROR(VLOOKUP($A49,'Datos Consolidados'!$A$5:$BG$27,'ISE - Trabajo'!AS$63,FALSE),"")</f>
        <v>0.87943005588065715</v>
      </c>
      <c r="AT49" s="138">
        <f>IFERROR(VLOOKUP($A49,'Datos Consolidados'!$A$5:$BG$27,'ISE - Trabajo'!AT$63,FALSE),"")</f>
        <v>316.189077226905</v>
      </c>
      <c r="AU49" s="138">
        <f>IFERROR(VLOOKUP($A49,'Datos Consolidados'!$A$5:$BG$27,'ISE - Trabajo'!AU$63,FALSE),"")</f>
        <v>0.46</v>
      </c>
      <c r="AV49" s="138"/>
      <c r="AW49" s="138">
        <f>IFERROR(VLOOKUP($A49,'Datos Consolidados'!$A$5:$BG$27,'ISE - Trabajo'!AW$63,FALSE),"")</f>
        <v>0.185</v>
      </c>
      <c r="AX49" s="138">
        <f>IFERROR(VLOOKUP($A49,'Datos Consolidados'!$A$5:$BG$27,'ISE - Trabajo'!AX$63,FALSE),"")</f>
        <v>0.824926301578777</v>
      </c>
      <c r="AY49" s="138">
        <f>IFERROR(VLOOKUP($A49,'Datos Consolidados'!$A$5:$BG$27,'ISE - Trabajo'!AY$63,FALSE),"")</f>
        <v>566.05733921410933</v>
      </c>
      <c r="AZ49" s="138">
        <f>IFERROR(VLOOKUP($A49,'Datos Consolidados'!$A$5:$BG$27,'ISE - Trabajo'!AZ$63,FALSE),"")</f>
        <v>0.76698376997429962</v>
      </c>
      <c r="BA49" s="138">
        <f>IFERROR(VLOOKUP($A49,'Datos Consolidados'!$A$5:$BG$27,'ISE - Trabajo'!BA$63,FALSE),"")</f>
        <v>0.88427143161832567</v>
      </c>
      <c r="BB49" s="138"/>
      <c r="BC49" s="138"/>
      <c r="BD49" s="138">
        <f>IFERROR(VLOOKUP($A49,'Datos Consolidados'!$A$5:$BG$27,'ISE - Trabajo'!BD$63,FALSE),"")</f>
        <v>2.3685380176311215E-2</v>
      </c>
      <c r="BE49" s="138">
        <f>IFERROR(VLOOKUP($A49,'Datos Consolidados'!$A$5:$BG$27,'ISE - Trabajo'!BE$63,FALSE),"")</f>
        <v>0.47514436128699394</v>
      </c>
      <c r="BF49" s="138">
        <f>IFERROR(VLOOKUP($A49,'Datos Consolidados'!$A$5:$BG$27,'ISE - Trabajo'!BF$63,FALSE),"")</f>
        <v>1.7841964943835959E-2</v>
      </c>
      <c r="BG49" s="138">
        <f>IFERROR(VLOOKUP($A49,'Datos Consolidados'!$A$5:$BG$27,'ISE - Trabajo'!BG$63,FALSE),"")</f>
        <v>0.64583333333333337</v>
      </c>
      <c r="BH49" s="138" t="str">
        <f>IFERROR(VLOOKUP($A49,'Datos Consolidados'!$A$5:$BG$27,'ISE - Trabajo'!BH$63,FALSE),"")</f>
        <v/>
      </c>
      <c r="BI49" s="138">
        <f>IFERROR(VLOOKUP($A49,'Datos Consolidados'!$A$5:$BG$27,'ISE - Trabajo'!BI$63,FALSE),"")</f>
        <v>1.6267439576132386E-2</v>
      </c>
      <c r="BJ49" s="138">
        <f>IFERROR(VLOOKUP($A49,'Datos Consolidados'!$A$5:$BG$27,'ISE - Trabajo'!BJ$63,FALSE),"")</f>
        <v>0.47916666666666669</v>
      </c>
      <c r="BK49" s="138" t="str">
        <f>IFERROR(VLOOKUP($A49,'Datos Consolidados'!$A$5:$BG$27,'ISE - Trabajo'!BK$63,FALSE),"")</f>
        <v/>
      </c>
      <c r="BL49" s="138"/>
      <c r="BM49" s="138">
        <f>IFERROR(VLOOKUP($A49,'Datos Consolidados'!$A$5:$BG$27,'ISE - Trabajo'!BM$63,FALSE),"")</f>
        <v>4.6971534291616539</v>
      </c>
      <c r="BN49" s="138">
        <f>IFERROR(VLOOKUP($A49,'Datos Consolidados'!$A$5:$BG$27,'ISE - Trabajo'!BN$63,FALSE),"")</f>
        <v>535.85893202068655</v>
      </c>
      <c r="BO49" s="138">
        <f>IFERROR(VLOOKUP($A49,'Datos Consolidados'!$A$5:$BG$27,'ISE - Trabajo'!BO$63,FALSE),"")</f>
        <v>2988319125.375</v>
      </c>
      <c r="BP49" s="138" t="str">
        <f>IFERROR(VLOOKUP($A49,'Datos Consolidados'!$A$5:$BG$27,'ISE - Trabajo'!BP$63,FALSE),"")</f>
        <v/>
      </c>
      <c r="BQ49" s="138">
        <f>IFERROR(VLOOKUP($A49,'Datos Consolidados'!$A$5:$BG$27,'ISE - Trabajo'!BQ$63,FALSE),"")</f>
        <v>8.5550110977505085</v>
      </c>
      <c r="BR49" s="138">
        <f>IFERROR(VLOOKUP($A49,'Datos Consolidados'!$A$5:$BG$27,'ISE - Trabajo'!BR$63,FALSE),"")</f>
        <v>12.357238252306288</v>
      </c>
      <c r="BS49" s="138">
        <f>IFERROR(VLOOKUP($A49,'Datos Consolidados'!$A$5:$BG$27,'ISE - Trabajo'!BS$63,FALSE),"")</f>
        <v>0</v>
      </c>
      <c r="BT49" s="138">
        <f>IFERROR(VLOOKUP($A49,'Datos Consolidados'!$A$5:$BG$27,'ISE - Trabajo'!BT$63,FALSE),"")</f>
        <v>865.95723445007911</v>
      </c>
      <c r="BU49" s="138" t="str">
        <f>IFERROR(VLOOKUP($A49,'Datos Consolidados'!$A$5:$BG$27,'ISE - Trabajo'!BU$63,FALSE),"")</f>
        <v/>
      </c>
      <c r="BV49" s="138" t="str">
        <f>IFERROR(VLOOKUP($A49,'Datos Consolidados'!$A$5:$BG$27,'ISE - Trabajo'!BV$63,FALSE),"")</f>
        <v/>
      </c>
      <c r="BW49" s="138">
        <f>IFERROR(VLOOKUP($A49,'Datos Consolidados'!$A$5:$BG$27,'ISE - Trabajo'!BW$63,FALSE),"")</f>
        <v>0.98270068222177986</v>
      </c>
      <c r="BX49" s="138">
        <f>IFERROR(VLOOKUP($A49,'Datos Consolidados'!$A$5:$BG$27,'ISE - Trabajo'!BX$63,FALSE),"")</f>
        <v>2.5399999999999999E-2</v>
      </c>
      <c r="BY49" s="138" t="str">
        <f>IFERROR(VLOOKUP($A49,'Datos Consolidados'!$A$5:$BG$27,'ISE - Trabajo'!BY$63,FALSE),"")</f>
        <v/>
      </c>
      <c r="BZ49" s="138">
        <f>IFERROR(VLOOKUP($A49,'Datos Consolidados'!$A$5:$BG$27,'ISE - Trabajo'!BZ$63,FALSE),"")</f>
        <v>4.6415999228635065E-5</v>
      </c>
      <c r="CA49" s="138">
        <f>IFERROR(VLOOKUP($A49,'Datos Consolidados'!$A$5:$BG$27,'ISE - Trabajo'!CA$63,FALSE),"")</f>
        <v>7418980.9501686478</v>
      </c>
      <c r="CB49" s="138" t="str">
        <f>IFERROR(VLOOKUP($A49,'Datos Consolidados'!$A$5:$BG$27,'ISE - Trabajo'!CB$63,FALSE),"")</f>
        <v/>
      </c>
      <c r="CC49" s="138">
        <f>IFERROR(VLOOKUP($A49,'Datos Consolidados'!$A$5:$BG$27,'ISE - Trabajo'!CC$63,FALSE),"")</f>
        <v>731400.44034146343</v>
      </c>
      <c r="CD49" s="138">
        <f>IFERROR(VLOOKUP($A49,'Datos Consolidados'!$A$5:$BG$27,'ISE - Trabajo'!CD$63,FALSE),"")</f>
        <v>171703</v>
      </c>
      <c r="CE49" s="138" t="str">
        <f>IFERROR(VLOOKUP($A49,'Datos Consolidados'!$A$5:$BG$27,'ISE - Trabajo'!CE$63,FALSE),"")</f>
        <v/>
      </c>
      <c r="CF49" s="138" t="str">
        <f>IFERROR(VLOOKUP($A49,'Datos Consolidados'!$A$5:$BG$27,'ISE - Trabajo'!CF$63,FALSE),"")</f>
        <v/>
      </c>
    </row>
    <row r="50" spans="1:84" x14ac:dyDescent="0.45">
      <c r="A50" s="137" t="s">
        <v>185</v>
      </c>
      <c r="B50" s="138">
        <f>IFERROR(VLOOKUP($A50,'Datos Consolidados'!$A$5:$BG$27,'ISE - Trabajo'!B$63,FALSE),"")</f>
        <v>0</v>
      </c>
      <c r="C50" s="138">
        <f>IFERROR(VLOOKUP($A50,'Datos Consolidados'!$A$5:$BG$27,'ISE - Trabajo'!C$63,FALSE),"")</f>
        <v>0</v>
      </c>
      <c r="D50" s="138">
        <f>IFERROR(VLOOKUP($A50,'Datos Consolidados'!$A$5:$BG$27,'ISE - Trabajo'!D$63,FALSE),"")</f>
        <v>0</v>
      </c>
      <c r="E50" s="138" t="str">
        <f>IFERROR(VLOOKUP($A50,'Datos Consolidados'!$A$5:$BG$27,'ISE - Trabajo'!E$63,FALSE),"")</f>
        <v/>
      </c>
      <c r="F50" s="138">
        <f>IFERROR(VLOOKUP($A50,'Datos Consolidados'!$A$5:$BG$27,'ISE - Trabajo'!F$63,FALSE),"")</f>
        <v>0.1137937118330981</v>
      </c>
      <c r="G50" s="138">
        <f>IFERROR(VLOOKUP($A50,'Datos Consolidados'!$A$5:$BG$27,'ISE - Trabajo'!G$63,FALSE),"")</f>
        <v>7.8049320732387654E-4</v>
      </c>
      <c r="H50" s="138">
        <f>IFERROR(VLOOKUP($A50,'Datos Consolidados'!$A$5:$BG$27,'ISE - Trabajo'!H$63,FALSE),"")</f>
        <v>0.85137584445542924</v>
      </c>
      <c r="I50" s="138" t="str">
        <f>IFERROR(VLOOKUP($A50,'Datos Consolidados'!$A$5:$BG$27,'ISE - Trabajo'!I$63,FALSE),"")</f>
        <v/>
      </c>
      <c r="J50" s="138" t="str">
        <f>IFERROR(VLOOKUP($A50,'Datos Consolidados'!$A$5:$BG$27,'ISE - Trabajo'!J$63,FALSE),"")</f>
        <v/>
      </c>
      <c r="K50" s="138">
        <f>IFERROR(VLOOKUP($A50,'Datos Consolidados'!$A$5:$BG$27,'ISE - Trabajo'!K$63,FALSE),"")</f>
        <v>0.24185266437563582</v>
      </c>
      <c r="L50" s="138">
        <f>IFERROR(VLOOKUP($A50,'Datos Consolidados'!$A$5:$BG$27,'ISE - Trabajo'!L$63,FALSE),"")</f>
        <v>0.18674284140969163</v>
      </c>
      <c r="M50" s="138">
        <f>IFERROR(VLOOKUP($A50,'Datos Consolidados'!$A$5:$BG$27,'ISE - Trabajo'!M$63,FALSE),"")</f>
        <v>5.3363150076427529E-2</v>
      </c>
      <c r="N50" s="138">
        <f>IFERROR(VLOOKUP($A50,'Datos Consolidados'!$A$5:$BG$27,'ISE - Trabajo'!N$63,FALSE),"")</f>
        <v>119</v>
      </c>
      <c r="O50" s="138" t="str">
        <f>IFERROR(VLOOKUP($A50,'Datos Consolidados'!$A$5:$BG$27,'ISE - Trabajo'!O$63,FALSE),"")</f>
        <v/>
      </c>
      <c r="P50" s="138">
        <f>IFERROR(VLOOKUP($A50,'Datos Consolidados'!$A$5:$BG$27,'ISE - Trabajo'!P$63,FALSE),"")</f>
        <v>3.3464285714285715</v>
      </c>
      <c r="Q50" s="138">
        <f>IFERROR(VLOOKUP($A50,'Datos Consolidados'!$A$5:$BG$27,'ISE - Trabajo'!Q$63,FALSE),"")</f>
        <v>3.9642857142857144</v>
      </c>
      <c r="R50" s="138" t="str">
        <f>IFERROR(VLOOKUP($A50,'Datos Consolidados'!$A$5:$BG$27,'ISE - Trabajo'!R$63,FALSE),"")</f>
        <v/>
      </c>
      <c r="S50" s="138" t="str">
        <f>IFERROR(VLOOKUP($A50,'Datos Consolidados'!$A$5:$BG$27,'ISE - Trabajo'!S$63,FALSE),"")</f>
        <v/>
      </c>
      <c r="T50" s="138">
        <f>IFERROR(VLOOKUP($A50,'Datos Consolidados'!$A$5:$BG$27,'ISE - Trabajo'!T$63,FALSE),"")</f>
        <v>3.7857142857142856</v>
      </c>
      <c r="U50" s="138">
        <f>IFERROR(VLOOKUP($A50,'Datos Consolidados'!$A$5:$BG$27,'ISE - Trabajo'!U$63,FALSE),"")</f>
        <v>0.39285714285714285</v>
      </c>
      <c r="V50" s="138">
        <f>IFERROR(VLOOKUP($A50,'Datos Consolidados'!$A$5:$BG$27,'ISE - Trabajo'!V$63,FALSE),"")</f>
        <v>3.9285714285714284</v>
      </c>
      <c r="W50" s="138">
        <f>IFERROR(VLOOKUP($A50,'Datos Consolidados'!$A$5:$BG$27,'ISE - Trabajo'!W$63,FALSE),"")</f>
        <v>0.6071428571428571</v>
      </c>
      <c r="X50" s="138">
        <f>IFERROR(VLOOKUP($A50,'Datos Consolidados'!$A$5:$BG$27,'ISE - Trabajo'!X$63,FALSE),"")</f>
        <v>0.17857142857142858</v>
      </c>
      <c r="Y50" s="138" t="str">
        <f>IFERROR(VLOOKUP($A50,'Datos Consolidados'!$A$5:$BG$27,'ISE - Trabajo'!Y$63,FALSE),"")</f>
        <v/>
      </c>
      <c r="Z50" s="138">
        <f>IFERROR(VLOOKUP($A50,'Datos Consolidados'!$A$5:$BG$27,'ISE - Trabajo'!Z$63,FALSE),"")</f>
        <v>3.8571428571428572</v>
      </c>
      <c r="AA50" s="138">
        <f>IFERROR(VLOOKUP($A50,'Datos Consolidados'!$A$5:$BG$27,'ISE - Trabajo'!AA$63,FALSE),"")</f>
        <v>3.25</v>
      </c>
      <c r="AB50" s="138"/>
      <c r="AC50" s="138" t="str">
        <f>IFERROR(VLOOKUP($A50,'Datos Consolidados'!$A$5:$BG$27,'ISE - Trabajo'!AC$63,FALSE),"")</f>
        <v/>
      </c>
      <c r="AD50" s="138">
        <f>IFERROR(VLOOKUP($A50,'Datos Consolidados'!$A$5:$BG$27,'ISE - Trabajo'!AD$63,FALSE),"")</f>
        <v>4.2857142857142856</v>
      </c>
      <c r="AE50" s="138">
        <f>IFERROR(VLOOKUP($A50,'Datos Consolidados'!$A$5:$BG$27,'ISE - Trabajo'!AE$63,FALSE),"")</f>
        <v>4</v>
      </c>
      <c r="AF50" s="138">
        <f>IFERROR(VLOOKUP($A50,'Datos Consolidados'!$A$5:$BG$27,'ISE - Trabajo'!AF$63,FALSE),"")</f>
        <v>3.8928571428571428</v>
      </c>
      <c r="AG50" s="138">
        <f>IFERROR(VLOOKUP($A50,'Datos Consolidados'!$A$5:$BG$27,'ISE - Trabajo'!AG$63,FALSE),"")</f>
        <v>3.9285714285714284</v>
      </c>
      <c r="AH50" s="138" t="str">
        <f>IFERROR(VLOOKUP($A50,'Datos Consolidados'!$A$5:$BG$27,'ISE - Trabajo'!AH$63,FALSE),"")</f>
        <v/>
      </c>
      <c r="AI50" s="138">
        <f>IFERROR(VLOOKUP($A50,'Datos Consolidados'!$A$5:$BG$27,'ISE - Trabajo'!AI$63,FALSE),"")</f>
        <v>3.336330498562768E-2</v>
      </c>
      <c r="AJ50" s="138">
        <f>IFERROR(VLOOKUP($A50,'Datos Consolidados'!$A$5:$BG$27,'ISE - Trabajo'!AJ$63,FALSE),"")</f>
        <v>0.59740422974690366</v>
      </c>
      <c r="AK50" s="138">
        <f>IFERROR(VLOOKUP($A50,'Datos Consolidados'!$A$5:$BG$27,'ISE - Trabajo'!AK$63,FALSE),"")</f>
        <v>0.30072718197502118</v>
      </c>
      <c r="AL50" s="138">
        <f>IFERROR(VLOOKUP($A50,'Datos Consolidados'!$A$5:$BG$27,'ISE - Trabajo'!AL$63,FALSE),"")</f>
        <v>3.2371833124151206E-2</v>
      </c>
      <c r="AM50" s="138">
        <f>IFERROR(VLOOKUP($A50,'Datos Consolidados'!$A$5:$BG$27,'ISE - Trabajo'!AM$63,FALSE),"")</f>
        <v>8.9826845595656291E-2</v>
      </c>
      <c r="AN50" s="138">
        <f>IFERROR(VLOOKUP($A50,'Datos Consolidados'!$A$5:$BG$27,'ISE - Trabajo'!AN$63,FALSE),"")</f>
        <v>0.60313621743156909</v>
      </c>
      <c r="AO50" s="138">
        <f>IFERROR(VLOOKUP($A50,'Datos Consolidados'!$A$5:$BG$27,'ISE - Trabajo'!AO$63,FALSE),"")</f>
        <v>0.52750215845774762</v>
      </c>
      <c r="AP50" s="138">
        <f>IFERROR(VLOOKUP($A50,'Datos Consolidados'!$A$5:$BG$27,'ISE - Trabajo'!AP$63,FALSE),"")</f>
        <v>4.1599999999999998E-2</v>
      </c>
      <c r="AQ50" s="138" t="str">
        <f>IFERROR(VLOOKUP($A50,'Datos Consolidados'!$A$5:$BG$27,'ISE - Trabajo'!AQ$63,FALSE),"")</f>
        <v/>
      </c>
      <c r="AR50" s="138"/>
      <c r="AS50" s="138">
        <f>IFERROR(VLOOKUP($A50,'Datos Consolidados'!$A$5:$BG$27,'ISE - Trabajo'!AS$63,FALSE),"")</f>
        <v>0.78850282285760054</v>
      </c>
      <c r="AT50" s="138">
        <f>IFERROR(VLOOKUP($A50,'Datos Consolidados'!$A$5:$BG$27,'ISE - Trabajo'!AT$63,FALSE),"")</f>
        <v>423.98187537570055</v>
      </c>
      <c r="AU50" s="138">
        <f>IFERROR(VLOOKUP($A50,'Datos Consolidados'!$A$5:$BG$27,'ISE - Trabajo'!AU$63,FALSE),"")</f>
        <v>0.26</v>
      </c>
      <c r="AV50" s="138"/>
      <c r="AW50" s="138">
        <f>IFERROR(VLOOKUP($A50,'Datos Consolidados'!$A$5:$BG$27,'ISE - Trabajo'!AW$63,FALSE),"")</f>
        <v>0.20100000000000001</v>
      </c>
      <c r="AX50" s="138">
        <f>IFERROR(VLOOKUP($A50,'Datos Consolidados'!$A$5:$BG$27,'ISE - Trabajo'!AX$63,FALSE),"")</f>
        <v>0.98395500795595692</v>
      </c>
      <c r="AY50" s="138">
        <f>IFERROR(VLOOKUP($A50,'Datos Consolidados'!$A$5:$BG$27,'ISE - Trabajo'!AY$63,FALSE),"")</f>
        <v>499.05299589697808</v>
      </c>
      <c r="AZ50" s="138">
        <f>IFERROR(VLOOKUP($A50,'Datos Consolidados'!$A$5:$BG$27,'ISE - Trabajo'!AZ$63,FALSE),"")</f>
        <v>0.81136719107953326</v>
      </c>
      <c r="BA50" s="138">
        <f>IFERROR(VLOOKUP($A50,'Datos Consolidados'!$A$5:$BG$27,'ISE - Trabajo'!BA$63,FALSE),"")</f>
        <v>0.91977748874300602</v>
      </c>
      <c r="BB50" s="138"/>
      <c r="BC50" s="138"/>
      <c r="BD50" s="138">
        <f>IFERROR(VLOOKUP($A50,'Datos Consolidados'!$A$5:$BG$27,'ISE - Trabajo'!BD$63,FALSE),"")</f>
        <v>2.4513762484697794E-2</v>
      </c>
      <c r="BE50" s="138">
        <f>IFERROR(VLOOKUP($A50,'Datos Consolidados'!$A$5:$BG$27,'ISE - Trabajo'!BE$63,FALSE),"")</f>
        <v>0.70333286674684281</v>
      </c>
      <c r="BF50" s="138">
        <f>IFERROR(VLOOKUP($A50,'Datos Consolidados'!$A$5:$BG$27,'ISE - Trabajo'!BF$63,FALSE),"")</f>
        <v>0.20798987187297502</v>
      </c>
      <c r="BG50" s="138">
        <f>IFERROR(VLOOKUP($A50,'Datos Consolidados'!$A$5:$BG$27,'ISE - Trabajo'!BG$63,FALSE),"")</f>
        <v>0.4642857142857143</v>
      </c>
      <c r="BH50" s="138" t="str">
        <f>IFERROR(VLOOKUP($A50,'Datos Consolidados'!$A$5:$BG$27,'ISE - Trabajo'!BH$63,FALSE),"")</f>
        <v/>
      </c>
      <c r="BI50" s="138">
        <f>IFERROR(VLOOKUP($A50,'Datos Consolidados'!$A$5:$BG$27,'ISE - Trabajo'!BI$63,FALSE),"")</f>
        <v>1.4054392252417522E-2</v>
      </c>
      <c r="BJ50" s="138">
        <f>IFERROR(VLOOKUP($A50,'Datos Consolidados'!$A$5:$BG$27,'ISE - Trabajo'!BJ$63,FALSE),"")</f>
        <v>0.42857142857142855</v>
      </c>
      <c r="BK50" s="138" t="str">
        <f>IFERROR(VLOOKUP($A50,'Datos Consolidados'!$A$5:$BG$27,'ISE - Trabajo'!BK$63,FALSE),"")</f>
        <v/>
      </c>
      <c r="BL50" s="138"/>
      <c r="BM50" s="138">
        <f>IFERROR(VLOOKUP($A50,'Datos Consolidados'!$A$5:$BG$27,'ISE - Trabajo'!BM$63,FALSE),"")</f>
        <v>1.0529899650056334</v>
      </c>
      <c r="BN50" s="138">
        <f>IFERROR(VLOOKUP($A50,'Datos Consolidados'!$A$5:$BG$27,'ISE - Trabajo'!BN$63,FALSE),"")</f>
        <v>294.83719020157736</v>
      </c>
      <c r="BO50" s="138">
        <f>IFERROR(VLOOKUP($A50,'Datos Consolidados'!$A$5:$BG$27,'ISE - Trabajo'!BO$63,FALSE),"")</f>
        <v>10805084015.466274</v>
      </c>
      <c r="BP50" s="138" t="str">
        <f>IFERROR(VLOOKUP($A50,'Datos Consolidados'!$A$5:$BG$27,'ISE - Trabajo'!BP$63,FALSE),"")</f>
        <v/>
      </c>
      <c r="BQ50" s="138">
        <f>IFERROR(VLOOKUP($A50,'Datos Consolidados'!$A$5:$BG$27,'ISE - Trabajo'!BQ$63,FALSE),"")</f>
        <v>1.7304780445598096</v>
      </c>
      <c r="BR50" s="138">
        <f>IFERROR(VLOOKUP($A50,'Datos Consolidados'!$A$5:$BG$27,'ISE - Trabajo'!BR$63,FALSE),"")</f>
        <v>27.687648712956953</v>
      </c>
      <c r="BS50" s="138">
        <f>IFERROR(VLOOKUP($A50,'Datos Consolidados'!$A$5:$BG$27,'ISE - Trabajo'!BS$63,FALSE),"")</f>
        <v>1.7304780445598096</v>
      </c>
      <c r="BT50" s="138">
        <f>IFERROR(VLOOKUP($A50,'Datos Consolidados'!$A$5:$BG$27,'ISE - Trabajo'!BT$63,FALSE),"")</f>
        <v>725.0703006705603</v>
      </c>
      <c r="BU50" s="138" t="str">
        <f>IFERROR(VLOOKUP($A50,'Datos Consolidados'!$A$5:$BG$27,'ISE - Trabajo'!BU$63,FALSE),"")</f>
        <v/>
      </c>
      <c r="BV50" s="138" t="str">
        <f>IFERROR(VLOOKUP($A50,'Datos Consolidados'!$A$5:$BG$27,'ISE - Trabajo'!BV$63,FALSE),"")</f>
        <v/>
      </c>
      <c r="BW50" s="138">
        <f>IFERROR(VLOOKUP($A50,'Datos Consolidados'!$A$5:$BG$27,'ISE - Trabajo'!BW$63,FALSE),"")</f>
        <v>0.71911405937893536</v>
      </c>
      <c r="BX50" s="138">
        <f>IFERROR(VLOOKUP($A50,'Datos Consolidados'!$A$5:$BG$27,'ISE - Trabajo'!BX$63,FALSE),"")</f>
        <v>2.0299999999999999E-2</v>
      </c>
      <c r="BY50" s="138" t="str">
        <f>IFERROR(VLOOKUP($A50,'Datos Consolidados'!$A$5:$BG$27,'ISE - Trabajo'!BY$63,FALSE),"")</f>
        <v/>
      </c>
      <c r="BZ50" s="138">
        <f>IFERROR(VLOOKUP($A50,'Datos Consolidados'!$A$5:$BG$27,'ISE - Trabajo'!BZ$63,FALSE),"")</f>
        <v>5.5042751592007448E-5</v>
      </c>
      <c r="CA50" s="138">
        <f>IFERROR(VLOOKUP($A50,'Datos Consolidados'!$A$5:$BG$27,'ISE - Trabajo'!CA$63,FALSE),"")</f>
        <v>12251712.04445097</v>
      </c>
      <c r="CB50" s="138" t="str">
        <f>IFERROR(VLOOKUP($A50,'Datos Consolidados'!$A$5:$BG$27,'ISE - Trabajo'!CB$63,FALSE),"")</f>
        <v/>
      </c>
      <c r="CC50" s="138">
        <f>IFERROR(VLOOKUP($A50,'Datos Consolidados'!$A$5:$BG$27,'ISE - Trabajo'!CC$63,FALSE),"")</f>
        <v>0</v>
      </c>
      <c r="CD50" s="138">
        <f>IFERROR(VLOOKUP($A50,'Datos Consolidados'!$A$5:$BG$27,'ISE - Trabajo'!CD$63,FALSE),"")</f>
        <v>130322</v>
      </c>
      <c r="CE50" s="138" t="str">
        <f>IFERROR(VLOOKUP($A50,'Datos Consolidados'!$A$5:$BG$27,'ISE - Trabajo'!CE$63,FALSE),"")</f>
        <v/>
      </c>
      <c r="CF50" s="138" t="str">
        <f>IFERROR(VLOOKUP($A50,'Datos Consolidados'!$A$5:$BG$27,'ISE - Trabajo'!CF$63,FALSE),"")</f>
        <v/>
      </c>
    </row>
    <row r="51" spans="1:84" x14ac:dyDescent="0.45">
      <c r="A51" s="137" t="s">
        <v>186</v>
      </c>
      <c r="B51" s="138">
        <f>IFERROR(VLOOKUP($A51,'Datos Consolidados'!$A$5:$BG$27,'ISE - Trabajo'!B$63,FALSE),"")</f>
        <v>0</v>
      </c>
      <c r="C51" s="138">
        <f>IFERROR(VLOOKUP($A51,'Datos Consolidados'!$A$5:$BG$27,'ISE - Trabajo'!C$63,FALSE),"")</f>
        <v>0</v>
      </c>
      <c r="D51" s="138">
        <f>IFERROR(VLOOKUP($A51,'Datos Consolidados'!$A$5:$BG$27,'ISE - Trabajo'!D$63,FALSE),"")</f>
        <v>1.2453618623395138E-3</v>
      </c>
      <c r="E51" s="138" t="str">
        <f>IFERROR(VLOOKUP($A51,'Datos Consolidados'!$A$5:$BG$27,'ISE - Trabajo'!E$63,FALSE),"")</f>
        <v/>
      </c>
      <c r="F51" s="138">
        <f>IFERROR(VLOOKUP($A51,'Datos Consolidados'!$A$5:$BG$27,'ISE - Trabajo'!F$63,FALSE),"")</f>
        <v>0.15323858637674498</v>
      </c>
      <c r="G51" s="138">
        <f>IFERROR(VLOOKUP($A51,'Datos Consolidados'!$A$5:$BG$27,'ISE - Trabajo'!G$63,FALSE),"")</f>
        <v>2.0686544910999234E-3</v>
      </c>
      <c r="H51" s="138">
        <f>IFERROR(VLOOKUP($A51,'Datos Consolidados'!$A$5:$BG$27,'ISE - Trabajo'!H$63,FALSE),"")</f>
        <v>0.89707865168539325</v>
      </c>
      <c r="I51" s="138" t="str">
        <f>IFERROR(VLOOKUP($A51,'Datos Consolidados'!$A$5:$BG$27,'ISE - Trabajo'!I$63,FALSE),"")</f>
        <v/>
      </c>
      <c r="J51" s="138" t="str">
        <f>IFERROR(VLOOKUP($A51,'Datos Consolidados'!$A$5:$BG$27,'ISE - Trabajo'!J$63,FALSE),"")</f>
        <v/>
      </c>
      <c r="K51" s="138">
        <f>IFERROR(VLOOKUP($A51,'Datos Consolidados'!$A$5:$BG$27,'ISE - Trabajo'!K$63,FALSE),"")</f>
        <v>0.40133138954884406</v>
      </c>
      <c r="L51" s="138">
        <f>IFERROR(VLOOKUP($A51,'Datos Consolidados'!$A$5:$BG$27,'ISE - Trabajo'!L$63,FALSE),"")</f>
        <v>0.57045654419168712</v>
      </c>
      <c r="M51" s="138">
        <f>IFERROR(VLOOKUP($A51,'Datos Consolidados'!$A$5:$BG$27,'ISE - Trabajo'!M$63,FALSE),"")</f>
        <v>6.7350750222728323E-2</v>
      </c>
      <c r="N51" s="138">
        <f>IFERROR(VLOOKUP($A51,'Datos Consolidados'!$A$5:$BG$27,'ISE - Trabajo'!N$63,FALSE),"")</f>
        <v>487.39999999999992</v>
      </c>
      <c r="O51" s="138" t="str">
        <f>IFERROR(VLOOKUP($A51,'Datos Consolidados'!$A$5:$BG$27,'ISE - Trabajo'!O$63,FALSE),"")</f>
        <v/>
      </c>
      <c r="P51" s="138">
        <f>IFERROR(VLOOKUP($A51,'Datos Consolidados'!$A$5:$BG$27,'ISE - Trabajo'!P$63,FALSE),"")</f>
        <v>5.8926470588235293</v>
      </c>
      <c r="Q51" s="138">
        <f>IFERROR(VLOOKUP($A51,'Datos Consolidados'!$A$5:$BG$27,'ISE - Trabajo'!Q$63,FALSE),"")</f>
        <v>3.8823529411764706</v>
      </c>
      <c r="R51" s="138" t="str">
        <f>IFERROR(VLOOKUP($A51,'Datos Consolidados'!$A$5:$BG$27,'ISE - Trabajo'!R$63,FALSE),"")</f>
        <v/>
      </c>
      <c r="S51" s="138" t="str">
        <f>IFERROR(VLOOKUP($A51,'Datos Consolidados'!$A$5:$BG$27,'ISE - Trabajo'!S$63,FALSE),"")</f>
        <v/>
      </c>
      <c r="T51" s="138">
        <f>IFERROR(VLOOKUP($A51,'Datos Consolidados'!$A$5:$BG$27,'ISE - Trabajo'!T$63,FALSE),"")</f>
        <v>3.7647058823529411</v>
      </c>
      <c r="U51" s="138">
        <f>IFERROR(VLOOKUP($A51,'Datos Consolidados'!$A$5:$BG$27,'ISE - Trabajo'!U$63,FALSE),"")</f>
        <v>0.23529411764705882</v>
      </c>
      <c r="V51" s="138">
        <f>IFERROR(VLOOKUP($A51,'Datos Consolidados'!$A$5:$BG$27,'ISE - Trabajo'!V$63,FALSE),"")</f>
        <v>3.5294117647058822</v>
      </c>
      <c r="W51" s="138">
        <f>IFERROR(VLOOKUP($A51,'Datos Consolidados'!$A$5:$BG$27,'ISE - Trabajo'!W$63,FALSE),"")</f>
        <v>0.29411764705882354</v>
      </c>
      <c r="X51" s="138">
        <f>IFERROR(VLOOKUP($A51,'Datos Consolidados'!$A$5:$BG$27,'ISE - Trabajo'!X$63,FALSE),"")</f>
        <v>0</v>
      </c>
      <c r="Y51" s="138" t="str">
        <f>IFERROR(VLOOKUP($A51,'Datos Consolidados'!$A$5:$BG$27,'ISE - Trabajo'!Y$63,FALSE),"")</f>
        <v/>
      </c>
      <c r="Z51" s="138">
        <f>IFERROR(VLOOKUP($A51,'Datos Consolidados'!$A$5:$BG$27,'ISE - Trabajo'!Z$63,FALSE),"")</f>
        <v>3.1176470588235294</v>
      </c>
      <c r="AA51" s="138">
        <f>IFERROR(VLOOKUP($A51,'Datos Consolidados'!$A$5:$BG$27,'ISE - Trabajo'!AA$63,FALSE),"")</f>
        <v>2.4705882352941178</v>
      </c>
      <c r="AB51" s="138"/>
      <c r="AC51" s="138" t="str">
        <f>IFERROR(VLOOKUP($A51,'Datos Consolidados'!$A$5:$BG$27,'ISE - Trabajo'!AC$63,FALSE),"")</f>
        <v/>
      </c>
      <c r="AD51" s="138">
        <f>IFERROR(VLOOKUP($A51,'Datos Consolidados'!$A$5:$BG$27,'ISE - Trabajo'!AD$63,FALSE),"")</f>
        <v>3.5882352941176472</v>
      </c>
      <c r="AE51" s="138">
        <f>IFERROR(VLOOKUP($A51,'Datos Consolidados'!$A$5:$BG$27,'ISE - Trabajo'!AE$63,FALSE),"")</f>
        <v>3.3529411764705883</v>
      </c>
      <c r="AF51" s="138">
        <f>IFERROR(VLOOKUP($A51,'Datos Consolidados'!$A$5:$BG$27,'ISE - Trabajo'!AF$63,FALSE),"")</f>
        <v>3.2941176470588234</v>
      </c>
      <c r="AG51" s="138">
        <f>IFERROR(VLOOKUP($A51,'Datos Consolidados'!$A$5:$BG$27,'ISE - Trabajo'!AG$63,FALSE),"")</f>
        <v>2.9411764705882355</v>
      </c>
      <c r="AH51" s="138" t="str">
        <f>IFERROR(VLOOKUP($A51,'Datos Consolidados'!$A$5:$BG$27,'ISE - Trabajo'!AH$63,FALSE),"")</f>
        <v/>
      </c>
      <c r="AI51" s="138">
        <f>IFERROR(VLOOKUP($A51,'Datos Consolidados'!$A$5:$BG$27,'ISE - Trabajo'!AI$63,FALSE),"")</f>
        <v>4.8907006071340672E-2</v>
      </c>
      <c r="AJ51" s="138">
        <f>IFERROR(VLOOKUP($A51,'Datos Consolidados'!$A$5:$BG$27,'ISE - Trabajo'!AJ$63,FALSE),"")</f>
        <v>0.55905679869792491</v>
      </c>
      <c r="AK51" s="138">
        <f>IFERROR(VLOOKUP($A51,'Datos Consolidados'!$A$5:$BG$27,'ISE - Trabajo'!AK$63,FALSE),"")</f>
        <v>0.35466864178487123</v>
      </c>
      <c r="AL51" s="138">
        <f>IFERROR(VLOOKUP($A51,'Datos Consolidados'!$A$5:$BG$27,'ISE - Trabajo'!AL$63,FALSE),"")</f>
        <v>5.0044867701746598E-2</v>
      </c>
      <c r="AM51" s="138">
        <f>IFERROR(VLOOKUP($A51,'Datos Consolidados'!$A$5:$BG$27,'ISE - Trabajo'!AM$63,FALSE),"")</f>
        <v>0.16934111301237501</v>
      </c>
      <c r="AN51" s="138">
        <f>IFERROR(VLOOKUP($A51,'Datos Consolidados'!$A$5:$BG$27,'ISE - Trabajo'!AN$63,FALSE),"")</f>
        <v>0.55573035416135319</v>
      </c>
      <c r="AO51" s="138">
        <f>IFERROR(VLOOKUP($A51,'Datos Consolidados'!$A$5:$BG$27,'ISE - Trabajo'!AO$63,FALSE),"")</f>
        <v>0.39269481164743902</v>
      </c>
      <c r="AP51" s="138">
        <f>IFERROR(VLOOKUP($A51,'Datos Consolidados'!$A$5:$BG$27,'ISE - Trabajo'!AP$63,FALSE),"")</f>
        <v>3.0200000000000001E-2</v>
      </c>
      <c r="AQ51" s="138" t="str">
        <f>IFERROR(VLOOKUP($A51,'Datos Consolidados'!$A$5:$BG$27,'ISE - Trabajo'!AQ$63,FALSE),"")</f>
        <v/>
      </c>
      <c r="AR51" s="138"/>
      <c r="AS51" s="138">
        <f>IFERROR(VLOOKUP($A51,'Datos Consolidados'!$A$5:$BG$27,'ISE - Trabajo'!AS$63,FALSE),"")</f>
        <v>0.5837722354217576</v>
      </c>
      <c r="AT51" s="138">
        <f>IFERROR(VLOOKUP($A51,'Datos Consolidados'!$A$5:$BG$27,'ISE - Trabajo'!AT$63,FALSE),"")</f>
        <v>558.05816204084442</v>
      </c>
      <c r="AU51" s="138" t="str">
        <f>IFERROR(VLOOKUP($A51,'Datos Consolidados'!$A$5:$BG$27,'ISE - Trabajo'!AU$63,FALSE),"")</f>
        <v>NA</v>
      </c>
      <c r="AV51" s="138"/>
      <c r="AW51" s="138">
        <f>IFERROR(VLOOKUP($A51,'Datos Consolidados'!$A$5:$BG$27,'ISE - Trabajo'!AW$63,FALSE),"")</f>
        <v>0.26500000000000001</v>
      </c>
      <c r="AX51" s="138">
        <f>IFERROR(VLOOKUP($A51,'Datos Consolidados'!$A$5:$BG$27,'ISE - Trabajo'!AX$63,FALSE),"")</f>
        <v>0.99713730915224896</v>
      </c>
      <c r="AY51" s="138">
        <f>IFERROR(VLOOKUP($A51,'Datos Consolidados'!$A$5:$BG$27,'ISE - Trabajo'!AY$63,FALSE),"")</f>
        <v>542.0969482329491</v>
      </c>
      <c r="AZ51" s="138">
        <f>IFERROR(VLOOKUP($A51,'Datos Consolidados'!$A$5:$BG$27,'ISE - Trabajo'!AZ$63,FALSE),"")</f>
        <v>0.91063139214911482</v>
      </c>
      <c r="BA51" s="138">
        <f>IFERROR(VLOOKUP($A51,'Datos Consolidados'!$A$5:$BG$27,'ISE - Trabajo'!BA$63,FALSE),"")</f>
        <v>0.95859807994190704</v>
      </c>
      <c r="BB51" s="138"/>
      <c r="BC51" s="138"/>
      <c r="BD51" s="138">
        <f>IFERROR(VLOOKUP($A51,'Datos Consolidados'!$A$5:$BG$27,'ISE - Trabajo'!BD$63,FALSE),"")</f>
        <v>1.9051487189938418E-2</v>
      </c>
      <c r="BE51" s="138">
        <f>IFERROR(VLOOKUP($A51,'Datos Consolidados'!$A$5:$BG$27,'ISE - Trabajo'!BE$63,FALSE),"")</f>
        <v>0.62741466436447935</v>
      </c>
      <c r="BF51" s="138">
        <f>IFERROR(VLOOKUP($A51,'Datos Consolidados'!$A$5:$BG$27,'ISE - Trabajo'!BF$63,FALSE),"")</f>
        <v>6.142690722403582E-2</v>
      </c>
      <c r="BG51" s="138">
        <f>IFERROR(VLOOKUP($A51,'Datos Consolidados'!$A$5:$BG$27,'ISE - Trabajo'!BG$63,FALSE),"")</f>
        <v>0.6470588235294118</v>
      </c>
      <c r="BH51" s="138" t="str">
        <f>IFERROR(VLOOKUP($A51,'Datos Consolidados'!$A$5:$BG$27,'ISE - Trabajo'!BH$63,FALSE),"")</f>
        <v/>
      </c>
      <c r="BI51" s="138">
        <f>IFERROR(VLOOKUP($A51,'Datos Consolidados'!$A$5:$BG$27,'ISE - Trabajo'!BI$63,FALSE),"")</f>
        <v>1.0607282897667238E-2</v>
      </c>
      <c r="BJ51" s="138">
        <f>IFERROR(VLOOKUP($A51,'Datos Consolidados'!$A$5:$BG$27,'ISE - Trabajo'!BJ$63,FALSE),"")</f>
        <v>0.52941176470588236</v>
      </c>
      <c r="BK51" s="138" t="str">
        <f>IFERROR(VLOOKUP($A51,'Datos Consolidados'!$A$5:$BG$27,'ISE - Trabajo'!BK$63,FALSE),"")</f>
        <v/>
      </c>
      <c r="BL51" s="138"/>
      <c r="BM51" s="138">
        <f>IFERROR(VLOOKUP($A51,'Datos Consolidados'!$A$5:$BG$27,'ISE - Trabajo'!BM$63,FALSE),"")</f>
        <v>17.975618524691964</v>
      </c>
      <c r="BN51" s="138">
        <f>IFERROR(VLOOKUP($A51,'Datos Consolidados'!$A$5:$BG$27,'ISE - Trabajo'!BN$63,FALSE),"")</f>
        <v>1237.2314447668944</v>
      </c>
      <c r="BO51" s="138">
        <f>IFERROR(VLOOKUP($A51,'Datos Consolidados'!$A$5:$BG$27,'ISE - Trabajo'!BO$63,FALSE),"")</f>
        <v>3820203065.2014284</v>
      </c>
      <c r="BP51" s="138" t="str">
        <f>IFERROR(VLOOKUP($A51,'Datos Consolidados'!$A$5:$BG$27,'ISE - Trabajo'!BP$63,FALSE),"")</f>
        <v/>
      </c>
      <c r="BQ51" s="138">
        <f>IFERROR(VLOOKUP($A51,'Datos Consolidados'!$A$5:$BG$27,'ISE - Trabajo'!BQ$63,FALSE),"")</f>
        <v>5.3917366244493694</v>
      </c>
      <c r="BR51" s="138">
        <f>IFERROR(VLOOKUP($A51,'Datos Consolidados'!$A$5:$BG$27,'ISE - Trabajo'!BR$63,FALSE),"")</f>
        <v>16.175209873348109</v>
      </c>
      <c r="BS51" s="138">
        <f>IFERROR(VLOOKUP($A51,'Datos Consolidados'!$A$5:$BG$27,'ISE - Trabajo'!BS$63,FALSE),"")</f>
        <v>5.3917366244493694</v>
      </c>
      <c r="BT51" s="138">
        <f>IFERROR(VLOOKUP($A51,'Datos Consolidados'!$A$5:$BG$27,'ISE - Trabajo'!BT$63,FALSE),"")</f>
        <v>1466.5523618502282</v>
      </c>
      <c r="BU51" s="138" t="str">
        <f>IFERROR(VLOOKUP($A51,'Datos Consolidados'!$A$5:$BG$27,'ISE - Trabajo'!BU$63,FALSE),"")</f>
        <v/>
      </c>
      <c r="BV51" s="138" t="str">
        <f>IFERROR(VLOOKUP($A51,'Datos Consolidados'!$A$5:$BG$27,'ISE - Trabajo'!BV$63,FALSE),"")</f>
        <v/>
      </c>
      <c r="BW51" s="138">
        <f>IFERROR(VLOOKUP($A51,'Datos Consolidados'!$A$5:$BG$27,'ISE - Trabajo'!BW$63,FALSE),"")</f>
        <v>0.81828503854094925</v>
      </c>
      <c r="BX51" s="138">
        <f>IFERROR(VLOOKUP($A51,'Datos Consolidados'!$A$5:$BG$27,'ISE - Trabajo'!BX$63,FALSE),"")</f>
        <v>2.8199999999999999E-2</v>
      </c>
      <c r="BY51" s="138" t="str">
        <f>IFERROR(VLOOKUP($A51,'Datos Consolidados'!$A$5:$BG$27,'ISE - Trabajo'!BY$63,FALSE),"")</f>
        <v/>
      </c>
      <c r="BZ51" s="138">
        <f>IFERROR(VLOOKUP($A51,'Datos Consolidados'!$A$5:$BG$27,'ISE - Trabajo'!BZ$63,FALSE),"")</f>
        <v>5.2270551240238019E-5</v>
      </c>
      <c r="CA51" s="138">
        <f>IFERROR(VLOOKUP($A51,'Datos Consolidados'!$A$5:$BG$27,'ISE - Trabajo'!CA$63,FALSE),"")</f>
        <v>14642336.534002509</v>
      </c>
      <c r="CB51" s="138" t="str">
        <f>IFERROR(VLOOKUP($A51,'Datos Consolidados'!$A$5:$BG$27,'ISE - Trabajo'!CB$63,FALSE),"")</f>
        <v/>
      </c>
      <c r="CC51" s="138">
        <f>IFERROR(VLOOKUP($A51,'Datos Consolidados'!$A$5:$BG$27,'ISE - Trabajo'!CC$63,FALSE),"")</f>
        <v>0</v>
      </c>
      <c r="CD51" s="138">
        <f>IFERROR(VLOOKUP($A51,'Datos Consolidados'!$A$5:$BG$27,'ISE - Trabajo'!CD$63,FALSE),"")</f>
        <v>983621</v>
      </c>
      <c r="CE51" s="138" t="str">
        <f>IFERROR(VLOOKUP($A51,'Datos Consolidados'!$A$5:$BG$27,'ISE - Trabajo'!CE$63,FALSE),"")</f>
        <v/>
      </c>
      <c r="CF51" s="138" t="str">
        <f>IFERROR(VLOOKUP($A51,'Datos Consolidados'!$A$5:$BG$27,'ISE - Trabajo'!CF$63,FALSE),"")</f>
        <v/>
      </c>
    </row>
    <row r="52" spans="1:84" x14ac:dyDescent="0.45">
      <c r="A52" s="137" t="s">
        <v>187</v>
      </c>
      <c r="B52" s="138">
        <f>IFERROR(VLOOKUP($A52,'Datos Consolidados'!$A$5:$BG$27,'ISE - Trabajo'!B$63,FALSE),"")</f>
        <v>0</v>
      </c>
      <c r="C52" s="138">
        <f>IFERROR(VLOOKUP($A52,'Datos Consolidados'!$A$5:$BG$27,'ISE - Trabajo'!C$63,FALSE),"")</f>
        <v>0</v>
      </c>
      <c r="D52" s="138">
        <f>IFERROR(VLOOKUP($A52,'Datos Consolidados'!$A$5:$BG$27,'ISE - Trabajo'!D$63,FALSE),"")</f>
        <v>1.1406999516446572E-2</v>
      </c>
      <c r="E52" s="138" t="str">
        <f>IFERROR(VLOOKUP($A52,'Datos Consolidados'!$A$5:$BG$27,'ISE - Trabajo'!E$63,FALSE),"")</f>
        <v/>
      </c>
      <c r="F52" s="138">
        <f>IFERROR(VLOOKUP($A52,'Datos Consolidados'!$A$5:$BG$27,'ISE - Trabajo'!F$63,FALSE),"")</f>
        <v>8.6068968155050982E-2</v>
      </c>
      <c r="G52" s="138">
        <f>IFERROR(VLOOKUP($A52,'Datos Consolidados'!$A$5:$BG$27,'ISE - Trabajo'!G$63,FALSE),"")</f>
        <v>3.1529689120263021E-3</v>
      </c>
      <c r="H52" s="138">
        <f>IFERROR(VLOOKUP($A52,'Datos Consolidados'!$A$5:$BG$27,'ISE - Trabajo'!H$63,FALSE),"")</f>
        <v>0.878682842287695</v>
      </c>
      <c r="I52" s="138" t="str">
        <f>IFERROR(VLOOKUP($A52,'Datos Consolidados'!$A$5:$BG$27,'ISE - Trabajo'!I$63,FALSE),"")</f>
        <v/>
      </c>
      <c r="J52" s="138" t="str">
        <f>IFERROR(VLOOKUP($A52,'Datos Consolidados'!$A$5:$BG$27,'ISE - Trabajo'!J$63,FALSE),"")</f>
        <v/>
      </c>
      <c r="K52" s="138">
        <f>IFERROR(VLOOKUP($A52,'Datos Consolidados'!$A$5:$BG$27,'ISE - Trabajo'!K$63,FALSE),"")</f>
        <v>0.23262876349221864</v>
      </c>
      <c r="L52" s="138">
        <f>IFERROR(VLOOKUP($A52,'Datos Consolidados'!$A$5:$BG$27,'ISE - Trabajo'!L$63,FALSE),"")</f>
        <v>0.24167745791413486</v>
      </c>
      <c r="M52" s="138">
        <f>IFERROR(VLOOKUP($A52,'Datos Consolidados'!$A$5:$BG$27,'ISE - Trabajo'!M$63,FALSE),"")</f>
        <v>1.678523120631889E-2</v>
      </c>
      <c r="N52" s="138">
        <f>IFERROR(VLOOKUP($A52,'Datos Consolidados'!$A$5:$BG$27,'ISE - Trabajo'!N$63,FALSE),"")</f>
        <v>19</v>
      </c>
      <c r="O52" s="138" t="str">
        <f>IFERROR(VLOOKUP($A52,'Datos Consolidados'!$A$5:$BG$27,'ISE - Trabajo'!O$63,FALSE),"")</f>
        <v/>
      </c>
      <c r="P52" s="138">
        <f>IFERROR(VLOOKUP($A52,'Datos Consolidados'!$A$5:$BG$27,'ISE - Trabajo'!P$63,FALSE),"")</f>
        <v>4.8335714285714291</v>
      </c>
      <c r="Q52" s="138">
        <f>IFERROR(VLOOKUP($A52,'Datos Consolidados'!$A$5:$BG$27,'ISE - Trabajo'!Q$63,FALSE),"")</f>
        <v>4.4000000000000004</v>
      </c>
      <c r="R52" s="138" t="str">
        <f>IFERROR(VLOOKUP($A52,'Datos Consolidados'!$A$5:$BG$27,'ISE - Trabajo'!R$63,FALSE),"")</f>
        <v/>
      </c>
      <c r="S52" s="138" t="str">
        <f>IFERROR(VLOOKUP($A52,'Datos Consolidados'!$A$5:$BG$27,'ISE - Trabajo'!S$63,FALSE),"")</f>
        <v/>
      </c>
      <c r="T52" s="138">
        <f>IFERROR(VLOOKUP($A52,'Datos Consolidados'!$A$5:$BG$27,'ISE - Trabajo'!T$63,FALSE),"")</f>
        <v>4.0285714285714285</v>
      </c>
      <c r="U52" s="138">
        <f>IFERROR(VLOOKUP($A52,'Datos Consolidados'!$A$5:$BG$27,'ISE - Trabajo'!U$63,FALSE),"")</f>
        <v>0.48571428571428571</v>
      </c>
      <c r="V52" s="138">
        <f>IFERROR(VLOOKUP($A52,'Datos Consolidados'!$A$5:$BG$27,'ISE - Trabajo'!V$63,FALSE),"")</f>
        <v>4.0571428571428569</v>
      </c>
      <c r="W52" s="138">
        <f>IFERROR(VLOOKUP($A52,'Datos Consolidados'!$A$5:$BG$27,'ISE - Trabajo'!W$63,FALSE),"")</f>
        <v>0.77142857142857146</v>
      </c>
      <c r="X52" s="138">
        <f>IFERROR(VLOOKUP($A52,'Datos Consolidados'!$A$5:$BG$27,'ISE - Trabajo'!X$63,FALSE),"")</f>
        <v>0.22857142857142856</v>
      </c>
      <c r="Y52" s="138" t="str">
        <f>IFERROR(VLOOKUP($A52,'Datos Consolidados'!$A$5:$BG$27,'ISE - Trabajo'!Y$63,FALSE),"")</f>
        <v/>
      </c>
      <c r="Z52" s="138">
        <f>IFERROR(VLOOKUP($A52,'Datos Consolidados'!$A$5:$BG$27,'ISE - Trabajo'!Z$63,FALSE),"")</f>
        <v>3.6857142857142855</v>
      </c>
      <c r="AA52" s="138">
        <f>IFERROR(VLOOKUP($A52,'Datos Consolidados'!$A$5:$BG$27,'ISE - Trabajo'!AA$63,FALSE),"")</f>
        <v>3.3714285714285714</v>
      </c>
      <c r="AB52" s="138"/>
      <c r="AC52" s="138" t="str">
        <f>IFERROR(VLOOKUP($A52,'Datos Consolidados'!$A$5:$BG$27,'ISE - Trabajo'!AC$63,FALSE),"")</f>
        <v/>
      </c>
      <c r="AD52" s="138">
        <f>IFERROR(VLOOKUP($A52,'Datos Consolidados'!$A$5:$BG$27,'ISE - Trabajo'!AD$63,FALSE),"")</f>
        <v>3.5428571428571427</v>
      </c>
      <c r="AE52" s="138">
        <f>IFERROR(VLOOKUP($A52,'Datos Consolidados'!$A$5:$BG$27,'ISE - Trabajo'!AE$63,FALSE),"")</f>
        <v>2.8857142857142857</v>
      </c>
      <c r="AF52" s="138">
        <f>IFERROR(VLOOKUP($A52,'Datos Consolidados'!$A$5:$BG$27,'ISE - Trabajo'!AF$63,FALSE),"")</f>
        <v>3.7714285714285714</v>
      </c>
      <c r="AG52" s="138">
        <f>IFERROR(VLOOKUP($A52,'Datos Consolidados'!$A$5:$BG$27,'ISE - Trabajo'!AG$63,FALSE),"")</f>
        <v>3.7428571428571429</v>
      </c>
      <c r="AH52" s="138" t="str">
        <f>IFERROR(VLOOKUP($A52,'Datos Consolidados'!$A$5:$BG$27,'ISE - Trabajo'!AH$63,FALSE),"")</f>
        <v/>
      </c>
      <c r="AI52" s="138">
        <f>IFERROR(VLOOKUP($A52,'Datos Consolidados'!$A$5:$BG$27,'ISE - Trabajo'!AI$63,FALSE),"")</f>
        <v>9.3279708071567526E-3</v>
      </c>
      <c r="AJ52" s="138">
        <f>IFERROR(VLOOKUP($A52,'Datos Consolidados'!$A$5:$BG$27,'ISE - Trabajo'!AJ$63,FALSE),"")</f>
        <v>0.66861673851591807</v>
      </c>
      <c r="AK52" s="138">
        <f>IFERROR(VLOOKUP($A52,'Datos Consolidados'!$A$5:$BG$27,'ISE - Trabajo'!AK$63,FALSE),"")</f>
        <v>0.24028101080116235</v>
      </c>
      <c r="AL52" s="138">
        <f>IFERROR(VLOOKUP($A52,'Datos Consolidados'!$A$5:$BG$27,'ISE - Trabajo'!AL$63,FALSE),"")</f>
        <v>4.8227516077260606E-3</v>
      </c>
      <c r="AM52" s="138">
        <f>IFERROR(VLOOKUP($A52,'Datos Consolidados'!$A$5:$BG$27,'ISE - Trabajo'!AM$63,FALSE),"")</f>
        <v>1.5509364132789598E-2</v>
      </c>
      <c r="AN52" s="138">
        <f>IFERROR(VLOOKUP($A52,'Datos Consolidados'!$A$5:$BG$27,'ISE - Trabajo'!AN$63,FALSE),"")</f>
        <v>0.53178865510330897</v>
      </c>
      <c r="AO52" s="138">
        <f>IFERROR(VLOOKUP($A52,'Datos Consolidados'!$A$5:$BG$27,'ISE - Trabajo'!AO$63,FALSE),"")</f>
        <v>0.57062388321613955</v>
      </c>
      <c r="AP52" s="138">
        <f>IFERROR(VLOOKUP($A52,'Datos Consolidados'!$A$5:$BG$27,'ISE - Trabajo'!AP$63,FALSE),"")</f>
        <v>2.3900000000000001E-2</v>
      </c>
      <c r="AQ52" s="138" t="str">
        <f>IFERROR(VLOOKUP($A52,'Datos Consolidados'!$A$5:$BG$27,'ISE - Trabajo'!AQ$63,FALSE),"")</f>
        <v/>
      </c>
      <c r="AR52" s="138"/>
      <c r="AS52" s="138">
        <f>IFERROR(VLOOKUP($A52,'Datos Consolidados'!$A$5:$BG$27,'ISE - Trabajo'!AS$63,FALSE),"")</f>
        <v>0.55455874866828603</v>
      </c>
      <c r="AT52" s="138">
        <f>IFERROR(VLOOKUP($A52,'Datos Consolidados'!$A$5:$BG$27,'ISE - Trabajo'!AT$63,FALSE),"")</f>
        <v>575.39244628391714</v>
      </c>
      <c r="AU52" s="138">
        <f>IFERROR(VLOOKUP($A52,'Datos Consolidados'!$A$5:$BG$27,'ISE - Trabajo'!AU$63,FALSE),"")</f>
        <v>0.21</v>
      </c>
      <c r="AV52" s="138"/>
      <c r="AW52" s="138">
        <f>IFERROR(VLOOKUP($A52,'Datos Consolidados'!$A$5:$BG$27,'ISE - Trabajo'!AW$63,FALSE),"")</f>
        <v>0.13600000000000001</v>
      </c>
      <c r="AX52" s="138">
        <f>IFERROR(VLOOKUP($A52,'Datos Consolidados'!$A$5:$BG$27,'ISE - Trabajo'!AX$63,FALSE),"")</f>
        <v>0.89795794157271902</v>
      </c>
      <c r="AY52" s="138">
        <f>IFERROR(VLOOKUP($A52,'Datos Consolidados'!$A$5:$BG$27,'ISE - Trabajo'!AY$63,FALSE),"")</f>
        <v>578.55345730938484</v>
      </c>
      <c r="AZ52" s="138">
        <f>IFERROR(VLOOKUP($A52,'Datos Consolidados'!$A$5:$BG$27,'ISE - Trabajo'!AZ$63,FALSE),"")</f>
        <v>0.7469841855168835</v>
      </c>
      <c r="BA52" s="138">
        <f>IFERROR(VLOOKUP($A52,'Datos Consolidados'!$A$5:$BG$27,'ISE - Trabajo'!BA$63,FALSE),"")</f>
        <v>0.88448555790507333</v>
      </c>
      <c r="BB52" s="138"/>
      <c r="BC52" s="138"/>
      <c r="BD52" s="138">
        <f>IFERROR(VLOOKUP($A52,'Datos Consolidados'!$A$5:$BG$27,'ISE - Trabajo'!BD$63,FALSE),"")</f>
        <v>1.7776522337735468E-2</v>
      </c>
      <c r="BE52" s="138">
        <f>IFERROR(VLOOKUP($A52,'Datos Consolidados'!$A$5:$BG$27,'ISE - Trabajo'!BE$63,FALSE),"")</f>
        <v>0.55120142028045516</v>
      </c>
      <c r="BF52" s="138">
        <f>IFERROR(VLOOKUP($A52,'Datos Consolidados'!$A$5:$BG$27,'ISE - Trabajo'!BF$63,FALSE),"")</f>
        <v>0.17202275696409491</v>
      </c>
      <c r="BG52" s="138">
        <f>IFERROR(VLOOKUP($A52,'Datos Consolidados'!$A$5:$BG$27,'ISE - Trabajo'!BG$63,FALSE),"")</f>
        <v>0.68571428571428572</v>
      </c>
      <c r="BH52" s="138" t="str">
        <f>IFERROR(VLOOKUP($A52,'Datos Consolidados'!$A$5:$BG$27,'ISE - Trabajo'!BH$63,FALSE),"")</f>
        <v/>
      </c>
      <c r="BI52" s="138">
        <f>IFERROR(VLOOKUP($A52,'Datos Consolidados'!$A$5:$BG$27,'ISE - Trabajo'!BI$63,FALSE),"")</f>
        <v>1.7890337474318535E-2</v>
      </c>
      <c r="BJ52" s="138">
        <f>IFERROR(VLOOKUP($A52,'Datos Consolidados'!$A$5:$BG$27,'ISE - Trabajo'!BJ$63,FALSE),"")</f>
        <v>0.7142857142857143</v>
      </c>
      <c r="BK52" s="138" t="str">
        <f>IFERROR(VLOOKUP($A52,'Datos Consolidados'!$A$5:$BG$27,'ISE - Trabajo'!BK$63,FALSE),"")</f>
        <v/>
      </c>
      <c r="BL52" s="138"/>
      <c r="BM52" s="138">
        <f>IFERROR(VLOOKUP($A52,'Datos Consolidados'!$A$5:$BG$27,'ISE - Trabajo'!BM$63,FALSE),"")</f>
        <v>2.8307761988337203</v>
      </c>
      <c r="BN52" s="138">
        <f>IFERROR(VLOOKUP($A52,'Datos Consolidados'!$A$5:$BG$27,'ISE - Trabajo'!BN$63,FALSE),"")</f>
        <v>368.00090584838358</v>
      </c>
      <c r="BO52" s="138">
        <f>IFERROR(VLOOKUP($A52,'Datos Consolidados'!$A$5:$BG$27,'ISE - Trabajo'!BO$63,FALSE),"")</f>
        <v>2979336593.625</v>
      </c>
      <c r="BP52" s="138" t="str">
        <f>IFERROR(VLOOKUP($A52,'Datos Consolidados'!$A$5:$BG$27,'ISE - Trabajo'!BP$63,FALSE),"")</f>
        <v/>
      </c>
      <c r="BQ52" s="138">
        <f>IFERROR(VLOOKUP($A52,'Datos Consolidados'!$A$5:$BG$27,'ISE - Trabajo'!BQ$63,FALSE),"")</f>
        <v>5.6196823755521343</v>
      </c>
      <c r="BR52" s="138">
        <f>IFERROR(VLOOKUP($A52,'Datos Consolidados'!$A$5:$BG$27,'ISE - Trabajo'!BR$63,FALSE),"")</f>
        <v>0</v>
      </c>
      <c r="BS52" s="138">
        <f>IFERROR(VLOOKUP($A52,'Datos Consolidados'!$A$5:$BG$27,'ISE - Trabajo'!BS$63,FALSE),"")</f>
        <v>0</v>
      </c>
      <c r="BT52" s="138">
        <f>IFERROR(VLOOKUP($A52,'Datos Consolidados'!$A$5:$BG$27,'ISE - Trabajo'!BT$63,FALSE),"")</f>
        <v>258.50538927539816</v>
      </c>
      <c r="BU52" s="138" t="str">
        <f>IFERROR(VLOOKUP($A52,'Datos Consolidados'!$A$5:$BG$27,'ISE - Trabajo'!BU$63,FALSE),"")</f>
        <v/>
      </c>
      <c r="BV52" s="138" t="str">
        <f>IFERROR(VLOOKUP($A52,'Datos Consolidados'!$A$5:$BG$27,'ISE - Trabajo'!BV$63,FALSE),"")</f>
        <v/>
      </c>
      <c r="BW52" s="138">
        <f>IFERROR(VLOOKUP($A52,'Datos Consolidados'!$A$5:$BG$27,'ISE - Trabajo'!BW$63,FALSE),"")</f>
        <v>0.71324002827278488</v>
      </c>
      <c r="BX52" s="138">
        <f>IFERROR(VLOOKUP($A52,'Datos Consolidados'!$A$5:$BG$27,'ISE - Trabajo'!BX$63,FALSE),"")</f>
        <v>-4.0000000000000002E-4</v>
      </c>
      <c r="BY52" s="138" t="str">
        <f>IFERROR(VLOOKUP($A52,'Datos Consolidados'!$A$5:$BG$27,'ISE - Trabajo'!BY$63,FALSE),"")</f>
        <v/>
      </c>
      <c r="BZ52" s="138">
        <f>IFERROR(VLOOKUP($A52,'Datos Consolidados'!$A$5:$BG$27,'ISE - Trabajo'!BZ$63,FALSE),"")</f>
        <v>6.5383295201004721E-5</v>
      </c>
      <c r="CA52" s="138">
        <f>IFERROR(VLOOKUP($A52,'Datos Consolidados'!$A$5:$BG$27,'ISE - Trabajo'!CA$63,FALSE),"")</f>
        <v>8936005.1235993654</v>
      </c>
      <c r="CB52" s="138" t="str">
        <f>IFERROR(VLOOKUP($A52,'Datos Consolidados'!$A$5:$BG$27,'ISE - Trabajo'!CB$63,FALSE),"")</f>
        <v/>
      </c>
      <c r="CC52" s="138">
        <f>IFERROR(VLOOKUP($A52,'Datos Consolidados'!$A$5:$BG$27,'ISE - Trabajo'!CC$63,FALSE),"")</f>
        <v>0</v>
      </c>
      <c r="CD52" s="138">
        <f>IFERROR(VLOOKUP($A52,'Datos Consolidados'!$A$5:$BG$27,'ISE - Trabajo'!CD$63,FALSE),"")</f>
        <v>2821</v>
      </c>
      <c r="CE52" s="138" t="str">
        <f>IFERROR(VLOOKUP($A52,'Datos Consolidados'!$A$5:$BG$27,'ISE - Trabajo'!CE$63,FALSE),"")</f>
        <v/>
      </c>
      <c r="CF52" s="138" t="str">
        <f>IFERROR(VLOOKUP($A52,'Datos Consolidados'!$A$5:$BG$27,'ISE - Trabajo'!CF$63,FALSE),"")</f>
        <v/>
      </c>
    </row>
    <row r="53" spans="1:84" x14ac:dyDescent="0.45">
      <c r="A53" s="137" t="s">
        <v>188</v>
      </c>
      <c r="B53" s="138">
        <f>IFERROR(VLOOKUP($A53,'Datos Consolidados'!$A$5:$BG$27,'ISE - Trabajo'!B$63,FALSE),"")</f>
        <v>0</v>
      </c>
      <c r="C53" s="138">
        <f>IFERROR(VLOOKUP($A53,'Datos Consolidados'!$A$5:$BG$27,'ISE - Trabajo'!C$63,FALSE),"")</f>
        <v>0</v>
      </c>
      <c r="D53" s="138">
        <f>IFERROR(VLOOKUP($A53,'Datos Consolidados'!$A$5:$BG$27,'ISE - Trabajo'!D$63,FALSE),"")</f>
        <v>7.2661809038743232E-3</v>
      </c>
      <c r="E53" s="138" t="str">
        <f>IFERROR(VLOOKUP($A53,'Datos Consolidados'!$A$5:$BG$27,'ISE - Trabajo'!E$63,FALSE),"")</f>
        <v/>
      </c>
      <c r="F53" s="138">
        <f>IFERROR(VLOOKUP($A53,'Datos Consolidados'!$A$5:$BG$27,'ISE - Trabajo'!F$63,FALSE),"")</f>
        <v>0.13129697141744093</v>
      </c>
      <c r="G53" s="138">
        <f>IFERROR(VLOOKUP($A53,'Datos Consolidados'!$A$5:$BG$27,'ISE - Trabajo'!G$63,FALSE),"")</f>
        <v>2.4751086139381548E-3</v>
      </c>
      <c r="H53" s="138">
        <f>IFERROR(VLOOKUP($A53,'Datos Consolidados'!$A$5:$BG$27,'ISE - Trabajo'!H$63,FALSE),"")</f>
        <v>0.92965367965367962</v>
      </c>
      <c r="I53" s="138" t="str">
        <f>IFERROR(VLOOKUP($A53,'Datos Consolidados'!$A$5:$BG$27,'ISE - Trabajo'!I$63,FALSE),"")</f>
        <v/>
      </c>
      <c r="J53" s="138" t="str">
        <f>IFERROR(VLOOKUP($A53,'Datos Consolidados'!$A$5:$BG$27,'ISE - Trabajo'!J$63,FALSE),"")</f>
        <v/>
      </c>
      <c r="K53" s="138">
        <f>IFERROR(VLOOKUP($A53,'Datos Consolidados'!$A$5:$BG$27,'ISE - Trabajo'!K$63,FALSE),"")</f>
        <v>0.34929517297620294</v>
      </c>
      <c r="L53" s="138">
        <f>IFERROR(VLOOKUP($A53,'Datos Consolidados'!$A$5:$BG$27,'ISE - Trabajo'!L$63,FALSE),"")</f>
        <v>0.46374627907831389</v>
      </c>
      <c r="M53" s="138">
        <f>IFERROR(VLOOKUP($A53,'Datos Consolidados'!$A$5:$BG$27,'ISE - Trabajo'!M$63,FALSE),"")</f>
        <v>0.10729348072886026</v>
      </c>
      <c r="N53" s="138">
        <f>IFERROR(VLOOKUP($A53,'Datos Consolidados'!$A$5:$BG$27,'ISE - Trabajo'!N$63,FALSE),"")</f>
        <v>117</v>
      </c>
      <c r="O53" s="138" t="str">
        <f>IFERROR(VLOOKUP($A53,'Datos Consolidados'!$A$5:$BG$27,'ISE - Trabajo'!O$63,FALSE),"")</f>
        <v/>
      </c>
      <c r="P53" s="138">
        <f>IFERROR(VLOOKUP($A53,'Datos Consolidados'!$A$5:$BG$27,'ISE - Trabajo'!P$63,FALSE),"")</f>
        <v>4.9120370370370372</v>
      </c>
      <c r="Q53" s="138">
        <f>IFERROR(VLOOKUP($A53,'Datos Consolidados'!$A$5:$BG$27,'ISE - Trabajo'!Q$63,FALSE),"")</f>
        <v>3.9629629629629628</v>
      </c>
      <c r="R53" s="138" t="str">
        <f>IFERROR(VLOOKUP($A53,'Datos Consolidados'!$A$5:$BG$27,'ISE - Trabajo'!R$63,FALSE),"")</f>
        <v/>
      </c>
      <c r="S53" s="138" t="str">
        <f>IFERROR(VLOOKUP($A53,'Datos Consolidados'!$A$5:$BG$27,'ISE - Trabajo'!S$63,FALSE),"")</f>
        <v/>
      </c>
      <c r="T53" s="138">
        <f>IFERROR(VLOOKUP($A53,'Datos Consolidados'!$A$5:$BG$27,'ISE - Trabajo'!T$63,FALSE),"")</f>
        <v>3.9333333333333331</v>
      </c>
      <c r="U53" s="138">
        <f>IFERROR(VLOOKUP($A53,'Datos Consolidados'!$A$5:$BG$27,'ISE - Trabajo'!U$63,FALSE),"")</f>
        <v>0.34074074074074073</v>
      </c>
      <c r="V53" s="138">
        <f>IFERROR(VLOOKUP($A53,'Datos Consolidados'!$A$5:$BG$27,'ISE - Trabajo'!V$63,FALSE),"")</f>
        <v>4.1481481481481479</v>
      </c>
      <c r="W53" s="138">
        <f>IFERROR(VLOOKUP($A53,'Datos Consolidados'!$A$5:$BG$27,'ISE - Trabajo'!W$63,FALSE),"")</f>
        <v>0.52592592592592591</v>
      </c>
      <c r="X53" s="138">
        <f>IFERROR(VLOOKUP($A53,'Datos Consolidados'!$A$5:$BG$27,'ISE - Trabajo'!X$63,FALSE),"")</f>
        <v>0.17037037037037037</v>
      </c>
      <c r="Y53" s="138" t="str">
        <f>IFERROR(VLOOKUP($A53,'Datos Consolidados'!$A$5:$BG$27,'ISE - Trabajo'!Y$63,FALSE),"")</f>
        <v/>
      </c>
      <c r="Z53" s="138">
        <f>IFERROR(VLOOKUP($A53,'Datos Consolidados'!$A$5:$BG$27,'ISE - Trabajo'!Z$63,FALSE),"")</f>
        <v>3.6592592592592594</v>
      </c>
      <c r="AA53" s="138">
        <f>IFERROR(VLOOKUP($A53,'Datos Consolidados'!$A$5:$BG$27,'ISE - Trabajo'!AA$63,FALSE),"")</f>
        <v>3.4222222222222221</v>
      </c>
      <c r="AB53" s="138"/>
      <c r="AC53" s="138" t="str">
        <f>IFERROR(VLOOKUP($A53,'Datos Consolidados'!$A$5:$BG$27,'ISE - Trabajo'!AC$63,FALSE),"")</f>
        <v/>
      </c>
      <c r="AD53" s="138">
        <f>IFERROR(VLOOKUP($A53,'Datos Consolidados'!$A$5:$BG$27,'ISE - Trabajo'!AD$63,FALSE),"")</f>
        <v>3.8592592592592592</v>
      </c>
      <c r="AE53" s="138">
        <f>IFERROR(VLOOKUP($A53,'Datos Consolidados'!$A$5:$BG$27,'ISE - Trabajo'!AE$63,FALSE),"")</f>
        <v>3.4</v>
      </c>
      <c r="AF53" s="138">
        <f>IFERROR(VLOOKUP($A53,'Datos Consolidados'!$A$5:$BG$27,'ISE - Trabajo'!AF$63,FALSE),"")</f>
        <v>3.7851851851851852</v>
      </c>
      <c r="AG53" s="138">
        <f>IFERROR(VLOOKUP($A53,'Datos Consolidados'!$A$5:$BG$27,'ISE - Trabajo'!AG$63,FALSE),"")</f>
        <v>3.7555555555555555</v>
      </c>
      <c r="AH53" s="138" t="str">
        <f>IFERROR(VLOOKUP($A53,'Datos Consolidados'!$A$5:$BG$27,'ISE - Trabajo'!AH$63,FALSE),"")</f>
        <v/>
      </c>
      <c r="AI53" s="138">
        <f>IFERROR(VLOOKUP($A53,'Datos Consolidados'!$A$5:$BG$27,'ISE - Trabajo'!AI$63,FALSE),"")</f>
        <v>5.325442076327E-2</v>
      </c>
      <c r="AJ53" s="138">
        <f>IFERROR(VLOOKUP($A53,'Datos Consolidados'!$A$5:$BG$27,'ISE - Trabajo'!AJ$63,FALSE),"")</f>
        <v>0.6574288285522355</v>
      </c>
      <c r="AK53" s="138">
        <f>IFERROR(VLOOKUP($A53,'Datos Consolidados'!$A$5:$BG$27,'ISE - Trabajo'!AK$63,FALSE),"")</f>
        <v>0.21690676924116131</v>
      </c>
      <c r="AL53" s="138">
        <f>IFERROR(VLOOKUP($A53,'Datos Consolidados'!$A$5:$BG$27,'ISE - Trabajo'!AL$63,FALSE),"")</f>
        <v>2.8250864012322314E-2</v>
      </c>
      <c r="AM53" s="138">
        <f>IFERROR(VLOOKUP($A53,'Datos Consolidados'!$A$5:$BG$27,'ISE - Trabajo'!AM$63,FALSE),"")</f>
        <v>7.3524501848719795E-2</v>
      </c>
      <c r="AN53" s="138">
        <f>IFERROR(VLOOKUP($A53,'Datos Consolidados'!$A$5:$BG$27,'ISE - Trabajo'!AN$63,FALSE),"")</f>
        <v>0.56242980088115746</v>
      </c>
      <c r="AO53" s="138">
        <f>IFERROR(VLOOKUP($A53,'Datos Consolidados'!$A$5:$BG$27,'ISE - Trabajo'!AO$63,FALSE),"")</f>
        <v>0.5671504019971233</v>
      </c>
      <c r="AP53" s="138">
        <f>IFERROR(VLOOKUP($A53,'Datos Consolidados'!$A$5:$BG$27,'ISE - Trabajo'!AP$63,FALSE),"")</f>
        <v>2.8199999999999999E-2</v>
      </c>
      <c r="AQ53" s="138" t="str">
        <f>IFERROR(VLOOKUP($A53,'Datos Consolidados'!$A$5:$BG$27,'ISE - Trabajo'!AQ$63,FALSE),"")</f>
        <v/>
      </c>
      <c r="AR53" s="138"/>
      <c r="AS53" s="138">
        <f>IFERROR(VLOOKUP($A53,'Datos Consolidados'!$A$5:$BG$27,'ISE - Trabajo'!AS$63,FALSE),"")</f>
        <v>0.61556127328483556</v>
      </c>
      <c r="AT53" s="138">
        <f>IFERROR(VLOOKUP($A53,'Datos Consolidados'!$A$5:$BG$27,'ISE - Trabajo'!AT$63,FALSE),"")</f>
        <v>535.24882391662902</v>
      </c>
      <c r="AU53" s="138">
        <f>IFERROR(VLOOKUP($A53,'Datos Consolidados'!$A$5:$BG$27,'ISE - Trabajo'!AU$63,FALSE),"")</f>
        <v>0.21</v>
      </c>
      <c r="AV53" s="138"/>
      <c r="AW53" s="138">
        <f>IFERROR(VLOOKUP($A53,'Datos Consolidados'!$A$5:$BG$27,'ISE - Trabajo'!AW$63,FALSE),"")</f>
        <v>0.20200000000000001</v>
      </c>
      <c r="AX53" s="138">
        <f>IFERROR(VLOOKUP($A53,'Datos Consolidados'!$A$5:$BG$27,'ISE - Trabajo'!AX$63,FALSE),"")</f>
        <v>0.99578774692323502</v>
      </c>
      <c r="AY53" s="138">
        <f>IFERROR(VLOOKUP($A53,'Datos Consolidados'!$A$5:$BG$27,'ISE - Trabajo'!AY$63,FALSE),"")</f>
        <v>597.2619784493977</v>
      </c>
      <c r="AZ53" s="138">
        <f>IFERROR(VLOOKUP($A53,'Datos Consolidados'!$A$5:$BG$27,'ISE - Trabajo'!AZ$63,FALSE),"")</f>
        <v>0.65941549920943676</v>
      </c>
      <c r="BA53" s="138">
        <f>IFERROR(VLOOKUP($A53,'Datos Consolidados'!$A$5:$BG$27,'ISE - Trabajo'!BA$63,FALSE),"")</f>
        <v>0.81764141674756785</v>
      </c>
      <c r="BB53" s="138"/>
      <c r="BC53" s="138"/>
      <c r="BD53" s="138">
        <f>IFERROR(VLOOKUP($A53,'Datos Consolidados'!$A$5:$BG$27,'ISE - Trabajo'!BD$63,FALSE),"")</f>
        <v>5.125266113874994E-2</v>
      </c>
      <c r="BE53" s="138">
        <f>IFERROR(VLOOKUP($A53,'Datos Consolidados'!$A$5:$BG$27,'ISE - Trabajo'!BE$63,FALSE),"")</f>
        <v>0.53709136334457375</v>
      </c>
      <c r="BF53" s="138">
        <f>IFERROR(VLOOKUP($A53,'Datos Consolidados'!$A$5:$BG$27,'ISE - Trabajo'!BF$63,FALSE),"")</f>
        <v>1.9972422608526538E-2</v>
      </c>
      <c r="BG53" s="138">
        <f>IFERROR(VLOOKUP($A53,'Datos Consolidados'!$A$5:$BG$27,'ISE - Trabajo'!BG$63,FALSE),"")</f>
        <v>0.55555555555555558</v>
      </c>
      <c r="BH53" s="138" t="str">
        <f>IFERROR(VLOOKUP($A53,'Datos Consolidados'!$A$5:$BG$27,'ISE - Trabajo'!BH$63,FALSE),"")</f>
        <v/>
      </c>
      <c r="BI53" s="138">
        <f>IFERROR(VLOOKUP($A53,'Datos Consolidados'!$A$5:$BG$27,'ISE - Trabajo'!BI$63,FALSE),"")</f>
        <v>7.5488284355398677E-3</v>
      </c>
      <c r="BJ53" s="138">
        <f>IFERROR(VLOOKUP($A53,'Datos Consolidados'!$A$5:$BG$27,'ISE - Trabajo'!BJ$63,FALSE),"")</f>
        <v>0.4148148148148148</v>
      </c>
      <c r="BK53" s="138" t="str">
        <f>IFERROR(VLOOKUP($A53,'Datos Consolidados'!$A$5:$BG$27,'ISE - Trabajo'!BK$63,FALSE),"")</f>
        <v/>
      </c>
      <c r="BL53" s="138"/>
      <c r="BM53" s="138">
        <f>IFERROR(VLOOKUP($A53,'Datos Consolidados'!$A$5:$BG$27,'ISE - Trabajo'!BM$63,FALSE),"")</f>
        <v>8.0398777938575332</v>
      </c>
      <c r="BN53" s="138">
        <f>IFERROR(VLOOKUP($A53,'Datos Consolidados'!$A$5:$BG$27,'ISE - Trabajo'!BN$63,FALSE),"")</f>
        <v>970.74080029539107</v>
      </c>
      <c r="BO53" s="138">
        <f>IFERROR(VLOOKUP($A53,'Datos Consolidados'!$A$5:$BG$27,'ISE - Trabajo'!BO$63,FALSE),"")</f>
        <v>6976133934.3666668</v>
      </c>
      <c r="BP53" s="138" t="str">
        <f>IFERROR(VLOOKUP($A53,'Datos Consolidados'!$A$5:$BG$27,'ISE - Trabajo'!BP$63,FALSE),"")</f>
        <v/>
      </c>
      <c r="BQ53" s="138">
        <f>IFERROR(VLOOKUP($A53,'Datos Consolidados'!$A$5:$BG$27,'ISE - Trabajo'!BQ$63,FALSE),"")</f>
        <v>17.675443506336645</v>
      </c>
      <c r="BR53" s="138">
        <f>IFERROR(VLOOKUP($A53,'Datos Consolidados'!$A$5:$BG$27,'ISE - Trabajo'!BR$63,FALSE),"")</f>
        <v>8.8377217531683225</v>
      </c>
      <c r="BS53" s="138">
        <f>IFERROR(VLOOKUP($A53,'Datos Consolidados'!$A$5:$BG$27,'ISE - Trabajo'!BS$63,FALSE),"")</f>
        <v>14.729536255280538</v>
      </c>
      <c r="BT53" s="138">
        <f>IFERROR(VLOOKUP($A53,'Datos Consolidados'!$A$5:$BG$27,'ISE - Trabajo'!BT$63,FALSE),"")</f>
        <v>989.82483635485221</v>
      </c>
      <c r="BU53" s="138" t="str">
        <f>IFERROR(VLOOKUP($A53,'Datos Consolidados'!$A$5:$BG$27,'ISE - Trabajo'!BU$63,FALSE),"")</f>
        <v/>
      </c>
      <c r="BV53" s="138" t="str">
        <f>IFERROR(VLOOKUP($A53,'Datos Consolidados'!$A$5:$BG$27,'ISE - Trabajo'!BV$63,FALSE),"")</f>
        <v/>
      </c>
      <c r="BW53" s="138">
        <f>IFERROR(VLOOKUP($A53,'Datos Consolidados'!$A$5:$BG$27,'ISE - Trabajo'!BW$63,FALSE),"")</f>
        <v>0.78187145947086434</v>
      </c>
      <c r="BX53" s="138">
        <f>IFERROR(VLOOKUP($A53,'Datos Consolidados'!$A$5:$BG$27,'ISE - Trabajo'!BX$63,FALSE),"")</f>
        <v>2.3E-3</v>
      </c>
      <c r="BY53" s="138" t="str">
        <f>IFERROR(VLOOKUP($A53,'Datos Consolidados'!$A$5:$BG$27,'ISE - Trabajo'!BY$63,FALSE),"")</f>
        <v/>
      </c>
      <c r="BZ53" s="138">
        <f>IFERROR(VLOOKUP($A53,'Datos Consolidados'!$A$5:$BG$27,'ISE - Trabajo'!BZ$63,FALSE),"")</f>
        <v>5.6946583824055574E-5</v>
      </c>
      <c r="CA53" s="138">
        <f>IFERROR(VLOOKUP($A53,'Datos Consolidados'!$A$5:$BG$27,'ISE - Trabajo'!CA$63,FALSE),"")</f>
        <v>13479694.675294807</v>
      </c>
      <c r="CB53" s="138" t="str">
        <f>IFERROR(VLOOKUP($A53,'Datos Consolidados'!$A$5:$BG$27,'ISE - Trabajo'!CB$63,FALSE),"")</f>
        <v/>
      </c>
      <c r="CC53" s="138">
        <f>IFERROR(VLOOKUP($A53,'Datos Consolidados'!$A$5:$BG$27,'ISE - Trabajo'!CC$63,FALSE),"")</f>
        <v>5397</v>
      </c>
      <c r="CD53" s="138">
        <f>IFERROR(VLOOKUP($A53,'Datos Consolidados'!$A$5:$BG$27,'ISE - Trabajo'!CD$63,FALSE),"")</f>
        <v>148244</v>
      </c>
      <c r="CE53" s="138" t="str">
        <f>IFERROR(VLOOKUP($A53,'Datos Consolidados'!$A$5:$BG$27,'ISE - Trabajo'!CE$63,FALSE),"")</f>
        <v/>
      </c>
      <c r="CF53" s="138" t="str">
        <f>IFERROR(VLOOKUP($A53,'Datos Consolidados'!$A$5:$BG$27,'ISE - Trabajo'!CF$63,FALSE),"")</f>
        <v/>
      </c>
    </row>
    <row r="54" spans="1:84" x14ac:dyDescent="0.45">
      <c r="A54" s="137" t="s">
        <v>189</v>
      </c>
      <c r="B54" s="138">
        <f>IFERROR(VLOOKUP($A54,'Datos Consolidados'!$A$5:$BG$27,'ISE - Trabajo'!B$63,FALSE),"")</f>
        <v>0</v>
      </c>
      <c r="C54" s="138">
        <f>IFERROR(VLOOKUP($A54,'Datos Consolidados'!$A$5:$BG$27,'ISE - Trabajo'!C$63,FALSE),"")</f>
        <v>0</v>
      </c>
      <c r="D54" s="138">
        <f>IFERROR(VLOOKUP($A54,'Datos Consolidados'!$A$5:$BG$27,'ISE - Trabajo'!D$63,FALSE),"")</f>
        <v>9.1375663272248338E-3</v>
      </c>
      <c r="E54" s="138" t="str">
        <f>IFERROR(VLOOKUP($A54,'Datos Consolidados'!$A$5:$BG$27,'ISE - Trabajo'!E$63,FALSE),"")</f>
        <v/>
      </c>
      <c r="F54" s="138">
        <f>IFERROR(VLOOKUP($A54,'Datos Consolidados'!$A$5:$BG$27,'ISE - Trabajo'!F$63,FALSE),"")</f>
        <v>7.6983569060349658E-2</v>
      </c>
      <c r="G54" s="138">
        <f>IFERROR(VLOOKUP($A54,'Datos Consolidados'!$A$5:$BG$27,'ISE - Trabajo'!G$63,FALSE),"")</f>
        <v>2.8777115652761959E-3</v>
      </c>
      <c r="H54" s="138">
        <f>IFERROR(VLOOKUP($A54,'Datos Consolidados'!$A$5:$BG$27,'ISE - Trabajo'!H$63,FALSE),"")</f>
        <v>0.81067180970748953</v>
      </c>
      <c r="I54" s="138" t="str">
        <f>IFERROR(VLOOKUP($A54,'Datos Consolidados'!$A$5:$BG$27,'ISE - Trabajo'!I$63,FALSE),"")</f>
        <v/>
      </c>
      <c r="J54" s="138" t="str">
        <f>IFERROR(VLOOKUP($A54,'Datos Consolidados'!$A$5:$BG$27,'ISE - Trabajo'!J$63,FALSE),"")</f>
        <v/>
      </c>
      <c r="K54" s="138">
        <f>IFERROR(VLOOKUP($A54,'Datos Consolidados'!$A$5:$BG$27,'ISE - Trabajo'!K$63,FALSE),"")</f>
        <v>0.26171269338456365</v>
      </c>
      <c r="L54" s="138">
        <f>IFERROR(VLOOKUP($A54,'Datos Consolidados'!$A$5:$BG$27,'ISE - Trabajo'!L$63,FALSE),"")</f>
        <v>0.22759134173581161</v>
      </c>
      <c r="M54" s="138">
        <f>IFERROR(VLOOKUP($A54,'Datos Consolidados'!$A$5:$BG$27,'ISE - Trabajo'!M$63,FALSE),"")</f>
        <v>1.3936361638728667E-2</v>
      </c>
      <c r="N54" s="138">
        <f>IFERROR(VLOOKUP($A54,'Datos Consolidados'!$A$5:$BG$27,'ISE - Trabajo'!N$63,FALSE),"")</f>
        <v>70</v>
      </c>
      <c r="O54" s="138" t="str">
        <f>IFERROR(VLOOKUP($A54,'Datos Consolidados'!$A$5:$BG$27,'ISE - Trabajo'!O$63,FALSE),"")</f>
        <v/>
      </c>
      <c r="P54" s="138">
        <f>IFERROR(VLOOKUP($A54,'Datos Consolidados'!$A$5:$BG$27,'ISE - Trabajo'!P$63,FALSE),"")</f>
        <v>5.1531249999999993</v>
      </c>
      <c r="Q54" s="138">
        <f>IFERROR(VLOOKUP($A54,'Datos Consolidados'!$A$5:$BG$27,'ISE - Trabajo'!Q$63,FALSE),"")</f>
        <v>4.5</v>
      </c>
      <c r="R54" s="138" t="str">
        <f>IFERROR(VLOOKUP($A54,'Datos Consolidados'!$A$5:$BG$27,'ISE - Trabajo'!R$63,FALSE),"")</f>
        <v/>
      </c>
      <c r="S54" s="138" t="str">
        <f>IFERROR(VLOOKUP($A54,'Datos Consolidados'!$A$5:$BG$27,'ISE - Trabajo'!S$63,FALSE),"")</f>
        <v/>
      </c>
      <c r="T54" s="138">
        <f>IFERROR(VLOOKUP($A54,'Datos Consolidados'!$A$5:$BG$27,'ISE - Trabajo'!T$63,FALSE),"")</f>
        <v>3.9375</v>
      </c>
      <c r="U54" s="138">
        <f>IFERROR(VLOOKUP($A54,'Datos Consolidados'!$A$5:$BG$27,'ISE - Trabajo'!U$63,FALSE),"")</f>
        <v>0.1875</v>
      </c>
      <c r="V54" s="138">
        <f>IFERROR(VLOOKUP($A54,'Datos Consolidados'!$A$5:$BG$27,'ISE - Trabajo'!V$63,FALSE),"")</f>
        <v>3.8125</v>
      </c>
      <c r="W54" s="138">
        <f>IFERROR(VLOOKUP($A54,'Datos Consolidados'!$A$5:$BG$27,'ISE - Trabajo'!W$63,FALSE),"")</f>
        <v>0.5</v>
      </c>
      <c r="X54" s="138">
        <f>IFERROR(VLOOKUP($A54,'Datos Consolidados'!$A$5:$BG$27,'ISE - Trabajo'!X$63,FALSE),"")</f>
        <v>0.25</v>
      </c>
      <c r="Y54" s="138" t="str">
        <f>IFERROR(VLOOKUP($A54,'Datos Consolidados'!$A$5:$BG$27,'ISE - Trabajo'!Y$63,FALSE),"")</f>
        <v/>
      </c>
      <c r="Z54" s="138">
        <f>IFERROR(VLOOKUP($A54,'Datos Consolidados'!$A$5:$BG$27,'ISE - Trabajo'!Z$63,FALSE),"")</f>
        <v>3.0625</v>
      </c>
      <c r="AA54" s="138">
        <f>IFERROR(VLOOKUP($A54,'Datos Consolidados'!$A$5:$BG$27,'ISE - Trabajo'!AA$63,FALSE),"")</f>
        <v>4.125</v>
      </c>
      <c r="AB54" s="138"/>
      <c r="AC54" s="138" t="str">
        <f>IFERROR(VLOOKUP($A54,'Datos Consolidados'!$A$5:$BG$27,'ISE - Trabajo'!AC$63,FALSE),"")</f>
        <v/>
      </c>
      <c r="AD54" s="138">
        <f>IFERROR(VLOOKUP($A54,'Datos Consolidados'!$A$5:$BG$27,'ISE - Trabajo'!AD$63,FALSE),"")</f>
        <v>3.9375</v>
      </c>
      <c r="AE54" s="138">
        <f>IFERROR(VLOOKUP($A54,'Datos Consolidados'!$A$5:$BG$27,'ISE - Trabajo'!AE$63,FALSE),"")</f>
        <v>3.5</v>
      </c>
      <c r="AF54" s="138">
        <f>IFERROR(VLOOKUP($A54,'Datos Consolidados'!$A$5:$BG$27,'ISE - Trabajo'!AF$63,FALSE),"")</f>
        <v>3.9375</v>
      </c>
      <c r="AG54" s="138">
        <f>IFERROR(VLOOKUP($A54,'Datos Consolidados'!$A$5:$BG$27,'ISE - Trabajo'!AG$63,FALSE),"")</f>
        <v>3.5</v>
      </c>
      <c r="AH54" s="138" t="str">
        <f>IFERROR(VLOOKUP($A54,'Datos Consolidados'!$A$5:$BG$27,'ISE - Trabajo'!AH$63,FALSE),"")</f>
        <v/>
      </c>
      <c r="AI54" s="138">
        <f>IFERROR(VLOOKUP($A54,'Datos Consolidados'!$A$5:$BG$27,'ISE - Trabajo'!AI$63,FALSE),"")</f>
        <v>5.5599189009914528E-2</v>
      </c>
      <c r="AJ54" s="138">
        <f>IFERROR(VLOOKUP($A54,'Datos Consolidados'!$A$5:$BG$27,'ISE - Trabajo'!AJ$63,FALSE),"")</f>
        <v>0.66878194574637684</v>
      </c>
      <c r="AK54" s="138">
        <f>IFERROR(VLOOKUP($A54,'Datos Consolidados'!$A$5:$BG$27,'ISE - Trabajo'!AK$63,FALSE),"")</f>
        <v>0.11086657242838811</v>
      </c>
      <c r="AL54" s="138">
        <f>IFERROR(VLOOKUP($A54,'Datos Consolidados'!$A$5:$BG$27,'ISE - Trabajo'!AL$63,FALSE),"")</f>
        <v>1.1254715005213327E-2</v>
      </c>
      <c r="AM54" s="138">
        <f>IFERROR(VLOOKUP($A54,'Datos Consolidados'!$A$5:$BG$27,'ISE - Trabajo'!AM$63,FALSE),"")</f>
        <v>2.7198081301751529E-2</v>
      </c>
      <c r="AN54" s="138">
        <f>IFERROR(VLOOKUP($A54,'Datos Consolidados'!$A$5:$BG$27,'ISE - Trabajo'!AN$63,FALSE),"")</f>
        <v>0.50202432343614412</v>
      </c>
      <c r="AO54" s="138">
        <f>IFERROR(VLOOKUP($A54,'Datos Consolidados'!$A$5:$BG$27,'ISE - Trabajo'!AO$63,FALSE),"")</f>
        <v>0.61307894454453027</v>
      </c>
      <c r="AP54" s="138">
        <f>IFERROR(VLOOKUP($A54,'Datos Consolidados'!$A$5:$BG$27,'ISE - Trabajo'!AP$63,FALSE),"")</f>
        <v>1.6799999999999999E-2</v>
      </c>
      <c r="AQ54" s="138" t="str">
        <f>IFERROR(VLOOKUP($A54,'Datos Consolidados'!$A$5:$BG$27,'ISE - Trabajo'!AQ$63,FALSE),"")</f>
        <v/>
      </c>
      <c r="AR54" s="138"/>
      <c r="AS54" s="138">
        <f>IFERROR(VLOOKUP($A54,'Datos Consolidados'!$A$5:$BG$27,'ISE - Trabajo'!AS$63,FALSE),"")</f>
        <v>0.79250015276836427</v>
      </c>
      <c r="AT54" s="138">
        <f>IFERROR(VLOOKUP($A54,'Datos Consolidados'!$A$5:$BG$27,'ISE - Trabajo'!AT$63,FALSE),"")</f>
        <v>380.22009741223314</v>
      </c>
      <c r="AU54" s="138">
        <f>IFERROR(VLOOKUP($A54,'Datos Consolidados'!$A$5:$BG$27,'ISE - Trabajo'!AU$63,FALSE),"")</f>
        <v>0.24</v>
      </c>
      <c r="AV54" s="138"/>
      <c r="AW54" s="138">
        <f>IFERROR(VLOOKUP($A54,'Datos Consolidados'!$A$5:$BG$27,'ISE - Trabajo'!AW$63,FALSE),"")</f>
        <v>0.16300000000000001</v>
      </c>
      <c r="AX54" s="138">
        <f>IFERROR(VLOOKUP($A54,'Datos Consolidados'!$A$5:$BG$27,'ISE - Trabajo'!AX$63,FALSE),"")</f>
        <v>0.9797790805384039</v>
      </c>
      <c r="AY54" s="138">
        <f>IFERROR(VLOOKUP($A54,'Datos Consolidados'!$A$5:$BG$27,'ISE - Trabajo'!AY$63,FALSE),"")</f>
        <v>591.35277157219707</v>
      </c>
      <c r="AZ54" s="138">
        <f>IFERROR(VLOOKUP($A54,'Datos Consolidados'!$A$5:$BG$27,'ISE - Trabajo'!AZ$63,FALSE),"")</f>
        <v>0.78529249435125392</v>
      </c>
      <c r="BA54" s="138">
        <f>IFERROR(VLOOKUP($A54,'Datos Consolidados'!$A$5:$BG$27,'ISE - Trabajo'!BA$63,FALSE),"")</f>
        <v>0.87665633649463615</v>
      </c>
      <c r="BB54" s="138"/>
      <c r="BC54" s="138"/>
      <c r="BD54" s="138">
        <f>IFERROR(VLOOKUP($A54,'Datos Consolidados'!$A$5:$BG$27,'ISE - Trabajo'!BD$63,FALSE),"")</f>
        <v>1.4164235497864256E-2</v>
      </c>
      <c r="BE54" s="138">
        <f>IFERROR(VLOOKUP($A54,'Datos Consolidados'!$A$5:$BG$27,'ISE - Trabajo'!BE$63,FALSE),"")</f>
        <v>0.57264841961662705</v>
      </c>
      <c r="BF54" s="138">
        <f>IFERROR(VLOOKUP($A54,'Datos Consolidados'!$A$5:$BG$27,'ISE - Trabajo'!BF$63,FALSE),"")</f>
        <v>4.3789826786517806E-2</v>
      </c>
      <c r="BG54" s="138">
        <f>IFERROR(VLOOKUP($A54,'Datos Consolidados'!$A$5:$BG$27,'ISE - Trabajo'!BG$63,FALSE),"")</f>
        <v>0.6875</v>
      </c>
      <c r="BH54" s="138" t="str">
        <f>IFERROR(VLOOKUP($A54,'Datos Consolidados'!$A$5:$BG$27,'ISE - Trabajo'!BH$63,FALSE),"")</f>
        <v/>
      </c>
      <c r="BI54" s="138">
        <f>IFERROR(VLOOKUP($A54,'Datos Consolidados'!$A$5:$BG$27,'ISE - Trabajo'!BI$63,FALSE),"")</f>
        <v>1.3258789236894575E-2</v>
      </c>
      <c r="BJ54" s="138">
        <f>IFERROR(VLOOKUP($A54,'Datos Consolidados'!$A$5:$BG$27,'ISE - Trabajo'!BJ$63,FALSE),"")</f>
        <v>0.6875</v>
      </c>
      <c r="BK54" s="138" t="str">
        <f>IFERROR(VLOOKUP($A54,'Datos Consolidados'!$A$5:$BG$27,'ISE - Trabajo'!BK$63,FALSE),"")</f>
        <v/>
      </c>
      <c r="BL54" s="138"/>
      <c r="BM54" s="138">
        <f>IFERROR(VLOOKUP($A54,'Datos Consolidados'!$A$5:$BG$27,'ISE - Trabajo'!BM$63,FALSE),"")</f>
        <v>1.4563619350681032</v>
      </c>
      <c r="BN54" s="138">
        <f>IFERROR(VLOOKUP($A54,'Datos Consolidados'!$A$5:$BG$27,'ISE - Trabajo'!BN$63,FALSE),"")</f>
        <v>222.09519509788572</v>
      </c>
      <c r="BO54" s="138">
        <f>IFERROR(VLOOKUP($A54,'Datos Consolidados'!$A$5:$BG$27,'ISE - Trabajo'!BO$63,FALSE),"")</f>
        <v>2786334063.4000001</v>
      </c>
      <c r="BP54" s="138" t="str">
        <f>IFERROR(VLOOKUP($A54,'Datos Consolidados'!$A$5:$BG$27,'ISE - Trabajo'!BP$63,FALSE),"")</f>
        <v/>
      </c>
      <c r="BQ54" s="138">
        <f>IFERROR(VLOOKUP($A54,'Datos Consolidados'!$A$5:$BG$27,'ISE - Trabajo'!BQ$63,FALSE),"")</f>
        <v>1.7891071997251931</v>
      </c>
      <c r="BR54" s="138">
        <f>IFERROR(VLOOKUP($A54,'Datos Consolidados'!$A$5:$BG$27,'ISE - Trabajo'!BR$63,FALSE),"")</f>
        <v>3.5782143994503861</v>
      </c>
      <c r="BS54" s="138">
        <f>IFERROR(VLOOKUP($A54,'Datos Consolidados'!$A$5:$BG$27,'ISE - Trabajo'!BS$63,FALSE),"")</f>
        <v>0</v>
      </c>
      <c r="BT54" s="138">
        <f>IFERROR(VLOOKUP($A54,'Datos Consolidados'!$A$5:$BG$27,'ISE - Trabajo'!BT$63,FALSE),"")</f>
        <v>372.13429754284016</v>
      </c>
      <c r="BU54" s="138" t="str">
        <f>IFERROR(VLOOKUP($A54,'Datos Consolidados'!$A$5:$BG$27,'ISE - Trabajo'!BU$63,FALSE),"")</f>
        <v/>
      </c>
      <c r="BV54" s="138" t="str">
        <f>IFERROR(VLOOKUP($A54,'Datos Consolidados'!$A$5:$BG$27,'ISE - Trabajo'!BV$63,FALSE),"")</f>
        <v/>
      </c>
      <c r="BW54" s="138">
        <f>IFERROR(VLOOKUP($A54,'Datos Consolidados'!$A$5:$BG$27,'ISE - Trabajo'!BW$63,FALSE),"")</f>
        <v>0.78244216930435251</v>
      </c>
      <c r="BX54" s="138">
        <f>IFERROR(VLOOKUP($A54,'Datos Consolidados'!$A$5:$BG$27,'ISE - Trabajo'!BX$63,FALSE),"")</f>
        <v>1.5299999999999999E-2</v>
      </c>
      <c r="BY54" s="138" t="str">
        <f>IFERROR(VLOOKUP($A54,'Datos Consolidados'!$A$5:$BG$27,'ISE - Trabajo'!BY$63,FALSE),"")</f>
        <v/>
      </c>
      <c r="BZ54" s="138">
        <f>IFERROR(VLOOKUP($A54,'Datos Consolidados'!$A$5:$BG$27,'ISE - Trabajo'!BZ$63,FALSE),"")</f>
        <v>9.4989693750706237E-5</v>
      </c>
      <c r="CA54" s="138">
        <f>IFERROR(VLOOKUP($A54,'Datos Consolidados'!$A$5:$BG$27,'ISE - Trabajo'!CA$63,FALSE),"")</f>
        <v>14170186.035964224</v>
      </c>
      <c r="CB54" s="138" t="str">
        <f>IFERROR(VLOOKUP($A54,'Datos Consolidados'!$A$5:$BG$27,'ISE - Trabajo'!CB$63,FALSE),"")</f>
        <v/>
      </c>
      <c r="CC54" s="138">
        <f>IFERROR(VLOOKUP($A54,'Datos Consolidados'!$A$5:$BG$27,'ISE - Trabajo'!CC$63,FALSE),"")</f>
        <v>0</v>
      </c>
      <c r="CD54" s="138">
        <f>IFERROR(VLOOKUP($A54,'Datos Consolidados'!$A$5:$BG$27,'ISE - Trabajo'!CD$63,FALSE),"")</f>
        <v>76929</v>
      </c>
      <c r="CE54" s="138" t="str">
        <f>IFERROR(VLOOKUP($A54,'Datos Consolidados'!$A$5:$BG$27,'ISE - Trabajo'!CE$63,FALSE),"")</f>
        <v/>
      </c>
      <c r="CF54" s="138" t="str">
        <f>IFERROR(VLOOKUP($A54,'Datos Consolidados'!$A$5:$BG$27,'ISE - Trabajo'!CF$63,FALSE),"")</f>
        <v/>
      </c>
    </row>
    <row r="55" spans="1:84" x14ac:dyDescent="0.45">
      <c r="A55" s="137" t="s">
        <v>190</v>
      </c>
      <c r="B55" s="138">
        <f>IFERROR(VLOOKUP($A55,'Datos Consolidados'!$A$5:$BG$27,'ISE - Trabajo'!B$63,FALSE),"")</f>
        <v>0</v>
      </c>
      <c r="C55" s="138">
        <f>IFERROR(VLOOKUP($A55,'Datos Consolidados'!$A$5:$BG$27,'ISE - Trabajo'!C$63,FALSE),"")</f>
        <v>0</v>
      </c>
      <c r="D55" s="138">
        <f>IFERROR(VLOOKUP($A55,'Datos Consolidados'!$A$5:$BG$27,'ISE - Trabajo'!D$63,FALSE),"")</f>
        <v>0</v>
      </c>
      <c r="E55" s="138" t="str">
        <f>IFERROR(VLOOKUP($A55,'Datos Consolidados'!$A$5:$BG$27,'ISE - Trabajo'!E$63,FALSE),"")</f>
        <v/>
      </c>
      <c r="F55" s="138">
        <f>IFERROR(VLOOKUP($A55,'Datos Consolidados'!$A$5:$BG$27,'ISE - Trabajo'!F$63,FALSE),"")</f>
        <v>2.111743676265234E-2</v>
      </c>
      <c r="G55" s="138">
        <f>IFERROR(VLOOKUP($A55,'Datos Consolidados'!$A$5:$BG$27,'ISE - Trabajo'!G$63,FALSE),"")</f>
        <v>0</v>
      </c>
      <c r="H55" s="138">
        <f>IFERROR(VLOOKUP($A55,'Datos Consolidados'!$A$5:$BG$27,'ISE - Trabajo'!H$63,FALSE),"")</f>
        <v>0.8936170212765957</v>
      </c>
      <c r="I55" s="138" t="str">
        <f>IFERROR(VLOOKUP($A55,'Datos Consolidados'!$A$5:$BG$27,'ISE - Trabajo'!I$63,FALSE),"")</f>
        <v/>
      </c>
      <c r="J55" s="138" t="str">
        <f>IFERROR(VLOOKUP($A55,'Datos Consolidados'!$A$5:$BG$27,'ISE - Trabajo'!J$63,FALSE),"")</f>
        <v/>
      </c>
      <c r="K55" s="138">
        <f>IFERROR(VLOOKUP($A55,'Datos Consolidados'!$A$5:$BG$27,'ISE - Trabajo'!K$63,FALSE),"")</f>
        <v>0.30502879827077278</v>
      </c>
      <c r="L55" s="138">
        <f>IFERROR(VLOOKUP($A55,'Datos Consolidados'!$A$5:$BG$27,'ISE - Trabajo'!L$63,FALSE),"")</f>
        <v>0.44152061219451988</v>
      </c>
      <c r="M55" s="138">
        <f>IFERROR(VLOOKUP($A55,'Datos Consolidados'!$A$5:$BG$27,'ISE - Trabajo'!M$63,FALSE),"")</f>
        <v>9.6622305005167001E-3</v>
      </c>
      <c r="N55" s="138">
        <f>IFERROR(VLOOKUP($A55,'Datos Consolidados'!$A$5:$BG$27,'ISE - Trabajo'!N$63,FALSE),"")</f>
        <v>104</v>
      </c>
      <c r="O55" s="138" t="str">
        <f>IFERROR(VLOOKUP($A55,'Datos Consolidados'!$A$5:$BG$27,'ISE - Trabajo'!O$63,FALSE),"")</f>
        <v/>
      </c>
      <c r="P55" s="138">
        <f>IFERROR(VLOOKUP($A55,'Datos Consolidados'!$A$5:$BG$27,'ISE - Trabajo'!P$63,FALSE),"")</f>
        <v>4.4907894736842104</v>
      </c>
      <c r="Q55" s="138">
        <f>IFERROR(VLOOKUP($A55,'Datos Consolidados'!$A$5:$BG$27,'ISE - Trabajo'!Q$63,FALSE),"")</f>
        <v>4.8947368421052628</v>
      </c>
      <c r="R55" s="138" t="str">
        <f>IFERROR(VLOOKUP($A55,'Datos Consolidados'!$A$5:$BG$27,'ISE - Trabajo'!R$63,FALSE),"")</f>
        <v/>
      </c>
      <c r="S55" s="138" t="str">
        <f>IFERROR(VLOOKUP($A55,'Datos Consolidados'!$A$5:$BG$27,'ISE - Trabajo'!S$63,FALSE),"")</f>
        <v/>
      </c>
      <c r="T55" s="138">
        <f>IFERROR(VLOOKUP($A55,'Datos Consolidados'!$A$5:$BG$27,'ISE - Trabajo'!T$63,FALSE),"")</f>
        <v>4.2631578947368425</v>
      </c>
      <c r="U55" s="138">
        <f>IFERROR(VLOOKUP($A55,'Datos Consolidados'!$A$5:$BG$27,'ISE - Trabajo'!U$63,FALSE),"")</f>
        <v>0.31578947368421051</v>
      </c>
      <c r="V55" s="138">
        <f>IFERROR(VLOOKUP($A55,'Datos Consolidados'!$A$5:$BG$27,'ISE - Trabajo'!V$63,FALSE),"")</f>
        <v>4.5789473684210522</v>
      </c>
      <c r="W55" s="138">
        <f>IFERROR(VLOOKUP($A55,'Datos Consolidados'!$A$5:$BG$27,'ISE - Trabajo'!W$63,FALSE),"")</f>
        <v>0.84210526315789469</v>
      </c>
      <c r="X55" s="138">
        <f>IFERROR(VLOOKUP($A55,'Datos Consolidados'!$A$5:$BG$27,'ISE - Trabajo'!X$63,FALSE),"")</f>
        <v>0.31578947368421051</v>
      </c>
      <c r="Y55" s="138" t="str">
        <f>IFERROR(VLOOKUP($A55,'Datos Consolidados'!$A$5:$BG$27,'ISE - Trabajo'!Y$63,FALSE),"")</f>
        <v/>
      </c>
      <c r="Z55" s="138">
        <f>IFERROR(VLOOKUP($A55,'Datos Consolidados'!$A$5:$BG$27,'ISE - Trabajo'!Z$63,FALSE),"")</f>
        <v>3.5789473684210527</v>
      </c>
      <c r="AA55" s="138">
        <f>IFERROR(VLOOKUP($A55,'Datos Consolidados'!$A$5:$BG$27,'ISE - Trabajo'!AA$63,FALSE),"")</f>
        <v>2.6315789473684212</v>
      </c>
      <c r="AB55" s="138"/>
      <c r="AC55" s="138" t="str">
        <f>IFERROR(VLOOKUP($A55,'Datos Consolidados'!$A$5:$BG$27,'ISE - Trabajo'!AC$63,FALSE),"")</f>
        <v/>
      </c>
      <c r="AD55" s="138">
        <f>IFERROR(VLOOKUP($A55,'Datos Consolidados'!$A$5:$BG$27,'ISE - Trabajo'!AD$63,FALSE),"")</f>
        <v>4.1578947368421053</v>
      </c>
      <c r="AE55" s="138">
        <f>IFERROR(VLOOKUP($A55,'Datos Consolidados'!$A$5:$BG$27,'ISE - Trabajo'!AE$63,FALSE),"")</f>
        <v>4</v>
      </c>
      <c r="AF55" s="138">
        <f>IFERROR(VLOOKUP($A55,'Datos Consolidados'!$A$5:$BG$27,'ISE - Trabajo'!AF$63,FALSE),"")</f>
        <v>4</v>
      </c>
      <c r="AG55" s="138">
        <f>IFERROR(VLOOKUP($A55,'Datos Consolidados'!$A$5:$BG$27,'ISE - Trabajo'!AG$63,FALSE),"")</f>
        <v>4.2631578947368425</v>
      </c>
      <c r="AH55" s="138" t="str">
        <f>IFERROR(VLOOKUP($A55,'Datos Consolidados'!$A$5:$BG$27,'ISE - Trabajo'!AH$63,FALSE),"")</f>
        <v/>
      </c>
      <c r="AI55" s="138">
        <f>IFERROR(VLOOKUP($A55,'Datos Consolidados'!$A$5:$BG$27,'ISE - Trabajo'!AI$63,FALSE),"")</f>
        <v>3.664900751003744E-2</v>
      </c>
      <c r="AJ55" s="138">
        <f>IFERROR(VLOOKUP($A55,'Datos Consolidados'!$A$5:$BG$27,'ISE - Trabajo'!AJ$63,FALSE),"")</f>
        <v>0.87198167109686919</v>
      </c>
      <c r="AK55" s="138">
        <f>IFERROR(VLOOKUP($A55,'Datos Consolidados'!$A$5:$BG$27,'ISE - Trabajo'!AK$63,FALSE),"")</f>
        <v>0.11374799335934097</v>
      </c>
      <c r="AL55" s="138">
        <f>IFERROR(VLOOKUP($A55,'Datos Consolidados'!$A$5:$BG$27,'ISE - Trabajo'!AL$63,FALSE),"")</f>
        <v>5.8296285267073608E-3</v>
      </c>
      <c r="AM55" s="138">
        <f>IFERROR(VLOOKUP($A55,'Datos Consolidados'!$A$5:$BG$27,'ISE - Trabajo'!AM$63,FALSE),"")</f>
        <v>1.490568305074849E-2</v>
      </c>
      <c r="AN55" s="138">
        <f>IFERROR(VLOOKUP($A55,'Datos Consolidados'!$A$5:$BG$27,'ISE - Trabajo'!AN$63,FALSE),"")</f>
        <v>0.42454174166939485</v>
      </c>
      <c r="AO55" s="138">
        <f>IFERROR(VLOOKUP($A55,'Datos Consolidados'!$A$5:$BG$27,'ISE - Trabajo'!AO$63,FALSE),"")</f>
        <v>0.5379734287719381</v>
      </c>
      <c r="AP55" s="138">
        <f>IFERROR(VLOOKUP($A55,'Datos Consolidados'!$A$5:$BG$27,'ISE - Trabajo'!AP$63,FALSE),"")</f>
        <v>1.3599999999999999E-2</v>
      </c>
      <c r="AQ55" s="138" t="str">
        <f>IFERROR(VLOOKUP($A55,'Datos Consolidados'!$A$5:$BG$27,'ISE - Trabajo'!AQ$63,FALSE),"")</f>
        <v/>
      </c>
      <c r="AR55" s="138"/>
      <c r="AS55" s="138">
        <f>IFERROR(VLOOKUP($A55,'Datos Consolidados'!$A$5:$BG$27,'ISE - Trabajo'!AS$63,FALSE),"")</f>
        <v>0.77727039100716755</v>
      </c>
      <c r="AT55" s="138">
        <f>IFERROR(VLOOKUP($A55,'Datos Consolidados'!$A$5:$BG$27,'ISE - Trabajo'!AT$63,FALSE),"")</f>
        <v>710.77004972551151</v>
      </c>
      <c r="AU55" s="138">
        <f>IFERROR(VLOOKUP($A55,'Datos Consolidados'!$A$5:$BG$27,'ISE - Trabajo'!AU$63,FALSE),"")</f>
        <v>0.01</v>
      </c>
      <c r="AV55" s="138"/>
      <c r="AW55" s="138">
        <f>IFERROR(VLOOKUP($A55,'Datos Consolidados'!$A$5:$BG$27,'ISE - Trabajo'!AW$63,FALSE),"")</f>
        <v>0.104</v>
      </c>
      <c r="AX55" s="138">
        <f>IFERROR(VLOOKUP($A55,'Datos Consolidados'!$A$5:$BG$27,'ISE - Trabajo'!AX$63,FALSE),"")</f>
        <v>0.95473064043106504</v>
      </c>
      <c r="AY55" s="138">
        <f>IFERROR(VLOOKUP($A55,'Datos Consolidados'!$A$5:$BG$27,'ISE - Trabajo'!AY$63,FALSE),"")</f>
        <v>487.76747143932516</v>
      </c>
      <c r="AZ55" s="138" t="str">
        <f>IFERROR(VLOOKUP($A55,'Datos Consolidados'!$A$5:$BG$27,'ISE - Trabajo'!AZ$63,FALSE),"")</f>
        <v>NA</v>
      </c>
      <c r="BA55" s="138">
        <f>IFERROR(VLOOKUP($A55,'Datos Consolidados'!$A$5:$BG$27,'ISE - Trabajo'!BA$63,FALSE),"")</f>
        <v>0.85402116036235387</v>
      </c>
      <c r="BB55" s="138"/>
      <c r="BC55" s="138"/>
      <c r="BD55" s="138">
        <f>IFERROR(VLOOKUP($A55,'Datos Consolidados'!$A$5:$BG$27,'ISE - Trabajo'!BD$63,FALSE),"")</f>
        <v>1.0948916259219267E-2</v>
      </c>
      <c r="BE55" s="138">
        <f>IFERROR(VLOOKUP($A55,'Datos Consolidados'!$A$5:$BG$27,'ISE - Trabajo'!BE$63,FALSE),"")</f>
        <v>0.1041238963015587</v>
      </c>
      <c r="BF55" s="138">
        <f>IFERROR(VLOOKUP($A55,'Datos Consolidados'!$A$5:$BG$27,'ISE - Trabajo'!BF$63,FALSE),"")</f>
        <v>4.6428851470745533E-3</v>
      </c>
      <c r="BG55" s="138">
        <f>IFERROR(VLOOKUP($A55,'Datos Consolidados'!$A$5:$BG$27,'ISE - Trabajo'!BG$63,FALSE),"")</f>
        <v>0.63157894736842102</v>
      </c>
      <c r="BH55" s="138" t="str">
        <f>IFERROR(VLOOKUP($A55,'Datos Consolidados'!$A$5:$BG$27,'ISE - Trabajo'!BH$63,FALSE),"")</f>
        <v/>
      </c>
      <c r="BI55" s="138">
        <f>IFERROR(VLOOKUP($A55,'Datos Consolidados'!$A$5:$BG$27,'ISE - Trabajo'!BI$63,FALSE),"")</f>
        <v>1.3536870498080686E-2</v>
      </c>
      <c r="BJ55" s="138">
        <f>IFERROR(VLOOKUP($A55,'Datos Consolidados'!$A$5:$BG$27,'ISE - Trabajo'!BJ$63,FALSE),"")</f>
        <v>0.73684210526315785</v>
      </c>
      <c r="BK55" s="138" t="str">
        <f>IFERROR(VLOOKUP($A55,'Datos Consolidados'!$A$5:$BG$27,'ISE - Trabajo'!BK$63,FALSE),"")</f>
        <v/>
      </c>
      <c r="BL55" s="138"/>
      <c r="BM55" s="138">
        <f>IFERROR(VLOOKUP($A55,'Datos Consolidados'!$A$5:$BG$27,'ISE - Trabajo'!BM$63,FALSE),"")</f>
        <v>1.4312294260770002</v>
      </c>
      <c r="BN55" s="138">
        <f>IFERROR(VLOOKUP($A55,'Datos Consolidados'!$A$5:$BG$27,'ISE - Trabajo'!BN$63,FALSE),"")</f>
        <v>350.65120938886503</v>
      </c>
      <c r="BO55" s="138">
        <f>IFERROR(VLOOKUP($A55,'Datos Consolidados'!$A$5:$BG$27,'ISE - Trabajo'!BO$63,FALSE),"")</f>
        <v>4904932689</v>
      </c>
      <c r="BP55" s="138" t="str">
        <f>IFERROR(VLOOKUP($A55,'Datos Consolidados'!$A$5:$BG$27,'ISE - Trabajo'!BP$63,FALSE),"")</f>
        <v/>
      </c>
      <c r="BQ55" s="138">
        <f>IFERROR(VLOOKUP($A55,'Datos Consolidados'!$A$5:$BG$27,'ISE - Trabajo'!BQ$63,FALSE),"")</f>
        <v>0</v>
      </c>
      <c r="BR55" s="138">
        <f>IFERROR(VLOOKUP($A55,'Datos Consolidados'!$A$5:$BG$27,'ISE - Trabajo'!BR$63,FALSE),"")</f>
        <v>7.033140156417037</v>
      </c>
      <c r="BS55" s="138">
        <f>IFERROR(VLOOKUP($A55,'Datos Consolidados'!$A$5:$BG$27,'ISE - Trabajo'!BS$63,FALSE),"")</f>
        <v>0</v>
      </c>
      <c r="BT55" s="138">
        <f>IFERROR(VLOOKUP($A55,'Datos Consolidados'!$A$5:$BG$27,'ISE - Trabajo'!BT$63,FALSE),"")</f>
        <v>267.25932594384744</v>
      </c>
      <c r="BU55" s="138" t="str">
        <f>IFERROR(VLOOKUP($A55,'Datos Consolidados'!$A$5:$BG$27,'ISE - Trabajo'!BU$63,FALSE),"")</f>
        <v/>
      </c>
      <c r="BV55" s="138" t="str">
        <f>IFERROR(VLOOKUP($A55,'Datos Consolidados'!$A$5:$BG$27,'ISE - Trabajo'!BV$63,FALSE),"")</f>
        <v/>
      </c>
      <c r="BW55" s="138">
        <f>IFERROR(VLOOKUP($A55,'Datos Consolidados'!$A$5:$BG$27,'ISE - Trabajo'!BW$63,FALSE),"")</f>
        <v>0.7974062581233865</v>
      </c>
      <c r="BX55" s="138">
        <f>IFERROR(VLOOKUP($A55,'Datos Consolidados'!$A$5:$BG$27,'ISE - Trabajo'!BX$63,FALSE),"")</f>
        <v>1.9699999999999999E-2</v>
      </c>
      <c r="BY55" s="138" t="str">
        <f>IFERROR(VLOOKUP($A55,'Datos Consolidados'!$A$5:$BG$27,'ISE - Trabajo'!BY$63,FALSE),"")</f>
        <v/>
      </c>
      <c r="BZ55" s="138">
        <f>IFERROR(VLOOKUP($A55,'Datos Consolidados'!$A$5:$BG$27,'ISE - Trabajo'!BZ$63,FALSE),"")</f>
        <v>2.6956076568580077E-5</v>
      </c>
      <c r="CA55" s="138">
        <f>IFERROR(VLOOKUP($A55,'Datos Consolidados'!$A$5:$BG$27,'ISE - Trabajo'!CA$63,FALSE),"")</f>
        <v>7011751.7748910179</v>
      </c>
      <c r="CB55" s="138" t="str">
        <f>IFERROR(VLOOKUP($A55,'Datos Consolidados'!$A$5:$BG$27,'ISE - Trabajo'!CB$63,FALSE),"")</f>
        <v/>
      </c>
      <c r="CC55" s="138">
        <f>IFERROR(VLOOKUP($A55,'Datos Consolidados'!$A$5:$BG$27,'ISE - Trabajo'!CC$63,FALSE),"")</f>
        <v>0</v>
      </c>
      <c r="CD55" s="138">
        <f>IFERROR(VLOOKUP($A55,'Datos Consolidados'!$A$5:$BG$27,'ISE - Trabajo'!CD$63,FALSE),"")</f>
        <v>40167</v>
      </c>
      <c r="CE55" s="138" t="str">
        <f>IFERROR(VLOOKUP($A55,'Datos Consolidados'!$A$5:$BG$27,'ISE - Trabajo'!CE$63,FALSE),"")</f>
        <v/>
      </c>
      <c r="CF55" s="138" t="str">
        <f>IFERROR(VLOOKUP($A55,'Datos Consolidados'!$A$5:$BG$27,'ISE - Trabajo'!CF$63,FALSE),"")</f>
        <v/>
      </c>
    </row>
    <row r="56" spans="1:84" x14ac:dyDescent="0.45">
      <c r="A56" s="137" t="s">
        <v>191</v>
      </c>
      <c r="B56" s="138">
        <f>IFERROR(VLOOKUP($A56,'Datos Consolidados'!$A$5:$BG$27,'ISE - Trabajo'!B$63,FALSE),"")</f>
        <v>0</v>
      </c>
      <c r="C56" s="138">
        <f>IFERROR(VLOOKUP($A56,'Datos Consolidados'!$A$5:$BG$27,'ISE - Trabajo'!C$63,FALSE),"")</f>
        <v>0</v>
      </c>
      <c r="D56" s="138">
        <f>IFERROR(VLOOKUP($A56,'Datos Consolidados'!$A$5:$BG$27,'ISE - Trabajo'!D$63,FALSE),"")</f>
        <v>1.2355365222027129E-3</v>
      </c>
      <c r="E56" s="138" t="str">
        <f>IFERROR(VLOOKUP($A56,'Datos Consolidados'!$A$5:$BG$27,'ISE - Trabajo'!E$63,FALSE),"")</f>
        <v/>
      </c>
      <c r="F56" s="138">
        <f>IFERROR(VLOOKUP($A56,'Datos Consolidados'!$A$5:$BG$27,'ISE - Trabajo'!F$63,FALSE),"")</f>
        <v>0.1044337176294387</v>
      </c>
      <c r="G56" s="138">
        <f>IFERROR(VLOOKUP($A56,'Datos Consolidados'!$A$5:$BG$27,'ISE - Trabajo'!G$63,FALSE),"")</f>
        <v>1.8078072754305916E-3</v>
      </c>
      <c r="H56" s="138">
        <f>IFERROR(VLOOKUP($A56,'Datos Consolidados'!$A$5:$BG$27,'ISE - Trabajo'!H$63,FALSE),"")</f>
        <v>0.85924369747899154</v>
      </c>
      <c r="I56" s="138" t="str">
        <f>IFERROR(VLOOKUP($A56,'Datos Consolidados'!$A$5:$BG$27,'ISE - Trabajo'!I$63,FALSE),"")</f>
        <v/>
      </c>
      <c r="J56" s="138" t="str">
        <f>IFERROR(VLOOKUP($A56,'Datos Consolidados'!$A$5:$BG$27,'ISE - Trabajo'!J$63,FALSE),"")</f>
        <v/>
      </c>
      <c r="K56" s="138">
        <f>IFERROR(VLOOKUP($A56,'Datos Consolidados'!$A$5:$BG$27,'ISE - Trabajo'!K$63,FALSE),"")</f>
        <v>0.24485276268728709</v>
      </c>
      <c r="L56" s="138">
        <f>IFERROR(VLOOKUP($A56,'Datos Consolidados'!$A$5:$BG$27,'ISE - Trabajo'!L$63,FALSE),"")</f>
        <v>0.29112679252623275</v>
      </c>
      <c r="M56" s="138">
        <f>IFERROR(VLOOKUP($A56,'Datos Consolidados'!$A$5:$BG$27,'ISE - Trabajo'!M$63,FALSE),"")</f>
        <v>2.2752445342407435E-2</v>
      </c>
      <c r="N56" s="138">
        <f>IFERROR(VLOOKUP($A56,'Datos Consolidados'!$A$5:$BG$27,'ISE - Trabajo'!N$63,FALSE),"")</f>
        <v>134</v>
      </c>
      <c r="O56" s="138" t="str">
        <f>IFERROR(VLOOKUP($A56,'Datos Consolidados'!$A$5:$BG$27,'ISE - Trabajo'!O$63,FALSE),"")</f>
        <v/>
      </c>
      <c r="P56" s="138">
        <f>IFERROR(VLOOKUP($A56,'Datos Consolidados'!$A$5:$BG$27,'ISE - Trabajo'!P$63,FALSE),"")</f>
        <v>6.2420454545454547</v>
      </c>
      <c r="Q56" s="138">
        <f>IFERROR(VLOOKUP($A56,'Datos Consolidados'!$A$5:$BG$27,'ISE - Trabajo'!Q$63,FALSE),"")</f>
        <v>4.6818181818181817</v>
      </c>
      <c r="R56" s="138" t="str">
        <f>IFERROR(VLOOKUP($A56,'Datos Consolidados'!$A$5:$BG$27,'ISE - Trabajo'!R$63,FALSE),"")</f>
        <v/>
      </c>
      <c r="S56" s="138" t="str">
        <f>IFERROR(VLOOKUP($A56,'Datos Consolidados'!$A$5:$BG$27,'ISE - Trabajo'!S$63,FALSE),"")</f>
        <v/>
      </c>
      <c r="T56" s="138">
        <f>IFERROR(VLOOKUP($A56,'Datos Consolidados'!$A$5:$BG$27,'ISE - Trabajo'!T$63,FALSE),"")</f>
        <v>4.1818181818181817</v>
      </c>
      <c r="U56" s="138">
        <f>IFERROR(VLOOKUP($A56,'Datos Consolidados'!$A$5:$BG$27,'ISE - Trabajo'!U$63,FALSE),"")</f>
        <v>0.5</v>
      </c>
      <c r="V56" s="138">
        <f>IFERROR(VLOOKUP($A56,'Datos Consolidados'!$A$5:$BG$27,'ISE - Trabajo'!V$63,FALSE),"")</f>
        <v>3.9545454545454546</v>
      </c>
      <c r="W56" s="138">
        <f>IFERROR(VLOOKUP($A56,'Datos Consolidados'!$A$5:$BG$27,'ISE - Trabajo'!W$63,FALSE),"")</f>
        <v>0.90909090909090906</v>
      </c>
      <c r="X56" s="138">
        <f>IFERROR(VLOOKUP($A56,'Datos Consolidados'!$A$5:$BG$27,'ISE - Trabajo'!X$63,FALSE),"")</f>
        <v>0.40909090909090912</v>
      </c>
      <c r="Y56" s="138" t="str">
        <f>IFERROR(VLOOKUP($A56,'Datos Consolidados'!$A$5:$BG$27,'ISE - Trabajo'!Y$63,FALSE),"")</f>
        <v/>
      </c>
      <c r="Z56" s="138">
        <f>IFERROR(VLOOKUP($A56,'Datos Consolidados'!$A$5:$BG$27,'ISE - Trabajo'!Z$63,FALSE),"")</f>
        <v>3.2727272727272729</v>
      </c>
      <c r="AA56" s="138">
        <f>IFERROR(VLOOKUP($A56,'Datos Consolidados'!$A$5:$BG$27,'ISE - Trabajo'!AA$63,FALSE),"")</f>
        <v>3.5454545454545454</v>
      </c>
      <c r="AB56" s="138"/>
      <c r="AC56" s="138" t="str">
        <f>IFERROR(VLOOKUP($A56,'Datos Consolidados'!$A$5:$BG$27,'ISE - Trabajo'!AC$63,FALSE),"")</f>
        <v/>
      </c>
      <c r="AD56" s="138">
        <f>IFERROR(VLOOKUP($A56,'Datos Consolidados'!$A$5:$BG$27,'ISE - Trabajo'!AD$63,FALSE),"")</f>
        <v>4</v>
      </c>
      <c r="AE56" s="138">
        <f>IFERROR(VLOOKUP($A56,'Datos Consolidados'!$A$5:$BG$27,'ISE - Trabajo'!AE$63,FALSE),"")</f>
        <v>3.5</v>
      </c>
      <c r="AF56" s="138">
        <f>IFERROR(VLOOKUP($A56,'Datos Consolidados'!$A$5:$BG$27,'ISE - Trabajo'!AF$63,FALSE),"")</f>
        <v>4.1363636363636367</v>
      </c>
      <c r="AG56" s="138">
        <f>IFERROR(VLOOKUP($A56,'Datos Consolidados'!$A$5:$BG$27,'ISE - Trabajo'!AG$63,FALSE),"")</f>
        <v>4.4545454545454541</v>
      </c>
      <c r="AH56" s="138" t="str">
        <f>IFERROR(VLOOKUP($A56,'Datos Consolidados'!$A$5:$BG$27,'ISE - Trabajo'!AH$63,FALSE),"")</f>
        <v/>
      </c>
      <c r="AI56" s="138">
        <f>IFERROR(VLOOKUP($A56,'Datos Consolidados'!$A$5:$BG$27,'ISE - Trabajo'!AI$63,FALSE),"")</f>
        <v>2.5316334595104933E-2</v>
      </c>
      <c r="AJ56" s="138">
        <f>IFERROR(VLOOKUP($A56,'Datos Consolidados'!$A$5:$BG$27,'ISE - Trabajo'!AJ$63,FALSE),"")</f>
        <v>0.82060619731504014</v>
      </c>
      <c r="AK56" s="138">
        <f>IFERROR(VLOOKUP($A56,'Datos Consolidados'!$A$5:$BG$27,'ISE - Trabajo'!AK$63,FALSE),"")</f>
        <v>0.15872684009174029</v>
      </c>
      <c r="AL56" s="138">
        <f>IFERROR(VLOOKUP($A56,'Datos Consolidados'!$A$5:$BG$27,'ISE - Trabajo'!AL$63,FALSE),"")</f>
        <v>3.0040837267804415E-2</v>
      </c>
      <c r="AM56" s="138">
        <f>IFERROR(VLOOKUP($A56,'Datos Consolidados'!$A$5:$BG$27,'ISE - Trabajo'!AM$63,FALSE),"")</f>
        <v>6.2134257768852057E-2</v>
      </c>
      <c r="AN56" s="138">
        <f>IFERROR(VLOOKUP($A56,'Datos Consolidados'!$A$5:$BG$27,'ISE - Trabajo'!AN$63,FALSE),"")</f>
        <v>0.54097885435643889</v>
      </c>
      <c r="AO56" s="138">
        <f>IFERROR(VLOOKUP($A56,'Datos Consolidados'!$A$5:$BG$27,'ISE - Trabajo'!AO$63,FALSE),"")</f>
        <v>0.48770816209875367</v>
      </c>
      <c r="AP56" s="138">
        <f>IFERROR(VLOOKUP($A56,'Datos Consolidados'!$A$5:$BG$27,'ISE - Trabajo'!AP$63,FALSE),"")</f>
        <v>1.72E-2</v>
      </c>
      <c r="AQ56" s="138" t="str">
        <f>IFERROR(VLOOKUP($A56,'Datos Consolidados'!$A$5:$BG$27,'ISE - Trabajo'!AQ$63,FALSE),"")</f>
        <v/>
      </c>
      <c r="AR56" s="138"/>
      <c r="AS56" s="138">
        <f>IFERROR(VLOOKUP($A56,'Datos Consolidados'!$A$5:$BG$27,'ISE - Trabajo'!AS$63,FALSE),"")</f>
        <v>0.72305369634140204</v>
      </c>
      <c r="AT56" s="138">
        <f>IFERROR(VLOOKUP($A56,'Datos Consolidados'!$A$5:$BG$27,'ISE - Trabajo'!AT$63,FALSE),"")</f>
        <v>324.34256302172986</v>
      </c>
      <c r="AU56" s="138">
        <f>IFERROR(VLOOKUP($A56,'Datos Consolidados'!$A$5:$BG$27,'ISE - Trabajo'!AU$63,FALSE),"")</f>
        <v>0.02</v>
      </c>
      <c r="AV56" s="138"/>
      <c r="AW56" s="138">
        <f>IFERROR(VLOOKUP($A56,'Datos Consolidados'!$A$5:$BG$27,'ISE - Trabajo'!AW$63,FALSE),"")</f>
        <v>0.246</v>
      </c>
      <c r="AX56" s="138">
        <f>IFERROR(VLOOKUP($A56,'Datos Consolidados'!$A$5:$BG$27,'ISE - Trabajo'!AX$63,FALSE),"")</f>
        <v>0.99374766395763603</v>
      </c>
      <c r="AY56" s="138">
        <f>IFERROR(VLOOKUP($A56,'Datos Consolidados'!$A$5:$BG$27,'ISE - Trabajo'!AY$63,FALSE),"")</f>
        <v>571.7657719957158</v>
      </c>
      <c r="AZ56" s="138">
        <f>IFERROR(VLOOKUP($A56,'Datos Consolidados'!$A$5:$BG$27,'ISE - Trabajo'!AZ$63,FALSE),"")</f>
        <v>0.89373300473371153</v>
      </c>
      <c r="BA56" s="138">
        <f>IFERROR(VLOOKUP($A56,'Datos Consolidados'!$A$5:$BG$27,'ISE - Trabajo'!BA$63,FALSE),"")</f>
        <v>0.93325820706742102</v>
      </c>
      <c r="BB56" s="138"/>
      <c r="BC56" s="138"/>
      <c r="BD56" s="138">
        <f>IFERROR(VLOOKUP($A56,'Datos Consolidados'!$A$5:$BG$27,'ISE - Trabajo'!BD$63,FALSE),"")</f>
        <v>1.2874101299752002E-2</v>
      </c>
      <c r="BE56" s="138">
        <f>IFERROR(VLOOKUP($A56,'Datos Consolidados'!$A$5:$BG$27,'ISE - Trabajo'!BE$63,FALSE),"")</f>
        <v>0.38909357091151497</v>
      </c>
      <c r="BF56" s="138">
        <f>IFERROR(VLOOKUP($A56,'Datos Consolidados'!$A$5:$BG$27,'ISE - Trabajo'!BF$63,FALSE),"")</f>
        <v>0.20401374639199193</v>
      </c>
      <c r="BG56" s="138">
        <f>IFERROR(VLOOKUP($A56,'Datos Consolidados'!$A$5:$BG$27,'ISE - Trabajo'!BG$63,FALSE),"")</f>
        <v>0.72727272727272729</v>
      </c>
      <c r="BH56" s="138" t="str">
        <f>IFERROR(VLOOKUP($A56,'Datos Consolidados'!$A$5:$BG$27,'ISE - Trabajo'!BH$63,FALSE),"")</f>
        <v/>
      </c>
      <c r="BI56" s="138">
        <f>IFERROR(VLOOKUP($A56,'Datos Consolidados'!$A$5:$BG$27,'ISE - Trabajo'!BI$63,FALSE),"")</f>
        <v>7.0771066415270482E-3</v>
      </c>
      <c r="BJ56" s="138">
        <f>IFERROR(VLOOKUP($A56,'Datos Consolidados'!$A$5:$BG$27,'ISE - Trabajo'!BJ$63,FALSE),"")</f>
        <v>0.72727272727272729</v>
      </c>
      <c r="BK56" s="138" t="str">
        <f>IFERROR(VLOOKUP($A56,'Datos Consolidados'!$A$5:$BG$27,'ISE - Trabajo'!BK$63,FALSE),"")</f>
        <v/>
      </c>
      <c r="BL56" s="138"/>
      <c r="BM56" s="138">
        <f>IFERROR(VLOOKUP($A56,'Datos Consolidados'!$A$5:$BG$27,'ISE - Trabajo'!BM$63,FALSE),"")</f>
        <v>3.1943778949049673</v>
      </c>
      <c r="BN56" s="138">
        <f>IFERROR(VLOOKUP($A56,'Datos Consolidados'!$A$5:$BG$27,'ISE - Trabajo'!BN$63,FALSE),"")</f>
        <v>519.08640792205722</v>
      </c>
      <c r="BO56" s="138">
        <f>IFERROR(VLOOKUP($A56,'Datos Consolidados'!$A$5:$BG$27,'ISE - Trabajo'!BO$63,FALSE),"")</f>
        <v>3100679086.8816667</v>
      </c>
      <c r="BP56" s="138" t="str">
        <f>IFERROR(VLOOKUP($A56,'Datos Consolidados'!$A$5:$BG$27,'ISE - Trabajo'!BP$63,FALSE),"")</f>
        <v/>
      </c>
      <c r="BQ56" s="138">
        <f>IFERROR(VLOOKUP($A56,'Datos Consolidados'!$A$5:$BG$27,'ISE - Trabajo'!BQ$63,FALSE),"")</f>
        <v>13.157236874998356</v>
      </c>
      <c r="BR56" s="138">
        <f>IFERROR(VLOOKUP($A56,'Datos Consolidados'!$A$5:$BG$27,'ISE - Trabajo'!BR$63,FALSE),"")</f>
        <v>2.6314473749996714</v>
      </c>
      <c r="BS56" s="138">
        <f>IFERROR(VLOOKUP($A56,'Datos Consolidados'!$A$5:$BG$27,'ISE - Trabajo'!BS$63,FALSE),"")</f>
        <v>10.525789499998686</v>
      </c>
      <c r="BT56" s="138">
        <f>IFERROR(VLOOKUP($A56,'Datos Consolidados'!$A$5:$BG$27,'ISE - Trabajo'!BT$63,FALSE),"")</f>
        <v>836.80026524989535</v>
      </c>
      <c r="BU56" s="138" t="str">
        <f>IFERROR(VLOOKUP($A56,'Datos Consolidados'!$A$5:$BG$27,'ISE - Trabajo'!BU$63,FALSE),"")</f>
        <v/>
      </c>
      <c r="BV56" s="138" t="str">
        <f>IFERROR(VLOOKUP($A56,'Datos Consolidados'!$A$5:$BG$27,'ISE - Trabajo'!BV$63,FALSE),"")</f>
        <v/>
      </c>
      <c r="BW56" s="138">
        <f>IFERROR(VLOOKUP($A56,'Datos Consolidados'!$A$5:$BG$27,'ISE - Trabajo'!BW$63,FALSE),"")</f>
        <v>0.84505718035713084</v>
      </c>
      <c r="BX56" s="138">
        <f>IFERROR(VLOOKUP($A56,'Datos Consolidados'!$A$5:$BG$27,'ISE - Trabajo'!BX$63,FALSE),"")</f>
        <v>4.4900000000000002E-2</v>
      </c>
      <c r="BY56" s="138" t="str">
        <f>IFERROR(VLOOKUP($A56,'Datos Consolidados'!$A$5:$BG$27,'ISE - Trabajo'!BY$63,FALSE),"")</f>
        <v/>
      </c>
      <c r="BZ56" s="138">
        <f>IFERROR(VLOOKUP($A56,'Datos Consolidados'!$A$5:$BG$27,'ISE - Trabajo'!BZ$63,FALSE),"")</f>
        <v>6.7983479980442778E-5</v>
      </c>
      <c r="CA56" s="138">
        <f>IFERROR(VLOOKUP($A56,'Datos Consolidados'!$A$5:$BG$27,'ISE - Trabajo'!CA$63,FALSE),"")</f>
        <v>20091137.043991014</v>
      </c>
      <c r="CB56" s="138" t="str">
        <f>IFERROR(VLOOKUP($A56,'Datos Consolidados'!$A$5:$BG$27,'ISE - Trabajo'!CB$63,FALSE),"")</f>
        <v/>
      </c>
      <c r="CC56" s="138">
        <f>IFERROR(VLOOKUP($A56,'Datos Consolidados'!$A$5:$BG$27,'ISE - Trabajo'!CC$63,FALSE),"")</f>
        <v>0</v>
      </c>
      <c r="CD56" s="138">
        <f>IFERROR(VLOOKUP($A56,'Datos Consolidados'!$A$5:$BG$27,'ISE - Trabajo'!CD$63,FALSE),"")</f>
        <v>374463</v>
      </c>
      <c r="CE56" s="138" t="str">
        <f>IFERROR(VLOOKUP($A56,'Datos Consolidados'!$A$5:$BG$27,'ISE - Trabajo'!CE$63,FALSE),"")</f>
        <v/>
      </c>
      <c r="CF56" s="138" t="str">
        <f>IFERROR(VLOOKUP($A56,'Datos Consolidados'!$A$5:$BG$27,'ISE - Trabajo'!CF$63,FALSE),"")</f>
        <v/>
      </c>
    </row>
    <row r="57" spans="1:84" x14ac:dyDescent="0.45">
      <c r="A57" s="137" t="s">
        <v>192</v>
      </c>
      <c r="B57" s="138">
        <f>IFERROR(VLOOKUP($A57,'Datos Consolidados'!$A$5:$BG$27,'ISE - Trabajo'!B$63,FALSE),"")</f>
        <v>0</v>
      </c>
      <c r="C57" s="138">
        <f>IFERROR(VLOOKUP($A57,'Datos Consolidados'!$A$5:$BG$27,'ISE - Trabajo'!C$63,FALSE),"")</f>
        <v>0</v>
      </c>
      <c r="D57" s="138">
        <f>IFERROR(VLOOKUP($A57,'Datos Consolidados'!$A$5:$BG$27,'ISE - Trabajo'!D$63,FALSE),"")</f>
        <v>0</v>
      </c>
      <c r="E57" s="138" t="str">
        <f>IFERROR(VLOOKUP($A57,'Datos Consolidados'!$A$5:$BG$27,'ISE - Trabajo'!E$63,FALSE),"")</f>
        <v/>
      </c>
      <c r="F57" s="138">
        <f>IFERROR(VLOOKUP($A57,'Datos Consolidados'!$A$5:$BG$27,'ISE - Trabajo'!F$63,FALSE),"")</f>
        <v>2.4118758149262211E-2</v>
      </c>
      <c r="G57" s="138">
        <f>IFERROR(VLOOKUP($A57,'Datos Consolidados'!$A$5:$BG$27,'ISE - Trabajo'!G$63,FALSE),"")</f>
        <v>3.0961838860846104E-3</v>
      </c>
      <c r="H57" s="138">
        <f>IFERROR(VLOOKUP($A57,'Datos Consolidados'!$A$5:$BG$27,'ISE - Trabajo'!H$63,FALSE),"")</f>
        <v>0.80309734513274333</v>
      </c>
      <c r="I57" s="138" t="str">
        <f>IFERROR(VLOOKUP($A57,'Datos Consolidados'!$A$5:$BG$27,'ISE - Trabajo'!I$63,FALSE),"")</f>
        <v/>
      </c>
      <c r="J57" s="138" t="str">
        <f>IFERROR(VLOOKUP($A57,'Datos Consolidados'!$A$5:$BG$27,'ISE - Trabajo'!J$63,FALSE),"")</f>
        <v/>
      </c>
      <c r="K57" s="138">
        <f>IFERROR(VLOOKUP($A57,'Datos Consolidados'!$A$5:$BG$27,'ISE - Trabajo'!K$63,FALSE),"")</f>
        <v>0.30917576010757408</v>
      </c>
      <c r="L57" s="138">
        <f>IFERROR(VLOOKUP($A57,'Datos Consolidados'!$A$5:$BG$27,'ISE - Trabajo'!L$63,FALSE),"")</f>
        <v>0.22775062696932674</v>
      </c>
      <c r="M57" s="138">
        <f>IFERROR(VLOOKUP($A57,'Datos Consolidados'!$A$5:$BG$27,'ISE - Trabajo'!M$63,FALSE),"")</f>
        <v>2.239509933904231E-2</v>
      </c>
      <c r="N57" s="138">
        <f>IFERROR(VLOOKUP($A57,'Datos Consolidados'!$A$5:$BG$27,'ISE - Trabajo'!N$63,FALSE),"")</f>
        <v>171</v>
      </c>
      <c r="O57" s="138" t="str">
        <f>IFERROR(VLOOKUP($A57,'Datos Consolidados'!$A$5:$BG$27,'ISE - Trabajo'!O$63,FALSE),"")</f>
        <v/>
      </c>
      <c r="P57" s="138">
        <f>IFERROR(VLOOKUP($A57,'Datos Consolidados'!$A$5:$BG$27,'ISE - Trabajo'!P$63,FALSE),"")</f>
        <v>4.6347826086956525</v>
      </c>
      <c r="Q57" s="138">
        <f>IFERROR(VLOOKUP($A57,'Datos Consolidados'!$A$5:$BG$27,'ISE - Trabajo'!Q$63,FALSE),"")</f>
        <v>3.9130434782608696</v>
      </c>
      <c r="R57" s="138" t="str">
        <f>IFERROR(VLOOKUP($A57,'Datos Consolidados'!$A$5:$BG$27,'ISE - Trabajo'!R$63,FALSE),"")</f>
        <v/>
      </c>
      <c r="S57" s="138" t="str">
        <f>IFERROR(VLOOKUP($A57,'Datos Consolidados'!$A$5:$BG$27,'ISE - Trabajo'!S$63,FALSE),"")</f>
        <v/>
      </c>
      <c r="T57" s="138">
        <f>IFERROR(VLOOKUP($A57,'Datos Consolidados'!$A$5:$BG$27,'ISE - Trabajo'!T$63,FALSE),"")</f>
        <v>3.4782608695652173</v>
      </c>
      <c r="U57" s="138">
        <f>IFERROR(VLOOKUP($A57,'Datos Consolidados'!$A$5:$BG$27,'ISE - Trabajo'!U$63,FALSE),"")</f>
        <v>0.60869565217391308</v>
      </c>
      <c r="V57" s="138">
        <f>IFERROR(VLOOKUP($A57,'Datos Consolidados'!$A$5:$BG$27,'ISE - Trabajo'!V$63,FALSE),"")</f>
        <v>3.347826086956522</v>
      </c>
      <c r="W57" s="138">
        <f>IFERROR(VLOOKUP($A57,'Datos Consolidados'!$A$5:$BG$27,'ISE - Trabajo'!W$63,FALSE),"")</f>
        <v>0.78260869565217395</v>
      </c>
      <c r="X57" s="138">
        <f>IFERROR(VLOOKUP($A57,'Datos Consolidados'!$A$5:$BG$27,'ISE - Trabajo'!X$63,FALSE),"")</f>
        <v>0.52173913043478259</v>
      </c>
      <c r="Y57" s="138" t="str">
        <f>IFERROR(VLOOKUP($A57,'Datos Consolidados'!$A$5:$BG$27,'ISE - Trabajo'!Y$63,FALSE),"")</f>
        <v/>
      </c>
      <c r="Z57" s="138">
        <f>IFERROR(VLOOKUP($A57,'Datos Consolidados'!$A$5:$BG$27,'ISE - Trabajo'!Z$63,FALSE),"")</f>
        <v>4</v>
      </c>
      <c r="AA57" s="138">
        <f>IFERROR(VLOOKUP($A57,'Datos Consolidados'!$A$5:$BG$27,'ISE - Trabajo'!AA$63,FALSE),"")</f>
        <v>3.347826086956522</v>
      </c>
      <c r="AB57" s="138"/>
      <c r="AC57" s="138" t="str">
        <f>IFERROR(VLOOKUP($A57,'Datos Consolidados'!$A$5:$BG$27,'ISE - Trabajo'!AC$63,FALSE),"")</f>
        <v/>
      </c>
      <c r="AD57" s="138">
        <f>IFERROR(VLOOKUP($A57,'Datos Consolidados'!$A$5:$BG$27,'ISE - Trabajo'!AD$63,FALSE),"")</f>
        <v>3.3043478260869565</v>
      </c>
      <c r="AE57" s="138">
        <f>IFERROR(VLOOKUP($A57,'Datos Consolidados'!$A$5:$BG$27,'ISE - Trabajo'!AE$63,FALSE),"")</f>
        <v>3.3043478260869565</v>
      </c>
      <c r="AF57" s="138">
        <f>IFERROR(VLOOKUP($A57,'Datos Consolidados'!$A$5:$BG$27,'ISE - Trabajo'!AF$63,FALSE),"")</f>
        <v>3.2173913043478262</v>
      </c>
      <c r="AG57" s="138">
        <f>IFERROR(VLOOKUP($A57,'Datos Consolidados'!$A$5:$BG$27,'ISE - Trabajo'!AG$63,FALSE),"")</f>
        <v>3.3913043478260869</v>
      </c>
      <c r="AH57" s="138" t="str">
        <f>IFERROR(VLOOKUP($A57,'Datos Consolidados'!$A$5:$BG$27,'ISE - Trabajo'!AH$63,FALSE),"")</f>
        <v/>
      </c>
      <c r="AI57" s="138">
        <f>IFERROR(VLOOKUP($A57,'Datos Consolidados'!$A$5:$BG$27,'ISE - Trabajo'!AI$63,FALSE),"")</f>
        <v>1.4898056178795624E-2</v>
      </c>
      <c r="AJ57" s="138">
        <f>IFERROR(VLOOKUP($A57,'Datos Consolidados'!$A$5:$BG$27,'ISE - Trabajo'!AJ$63,FALSE),"")</f>
        <v>0.75644582627653778</v>
      </c>
      <c r="AK57" s="138">
        <f>IFERROR(VLOOKUP($A57,'Datos Consolidados'!$A$5:$BG$27,'ISE - Trabajo'!AK$63,FALSE),"")</f>
        <v>9.4913082628195519E-2</v>
      </c>
      <c r="AL57" s="138">
        <f>IFERROR(VLOOKUP($A57,'Datos Consolidados'!$A$5:$BG$27,'ISE - Trabajo'!AL$63,FALSE),"")</f>
        <v>6.6374068042497755E-3</v>
      </c>
      <c r="AM57" s="138">
        <f>IFERROR(VLOOKUP($A57,'Datos Consolidados'!$A$5:$BG$27,'ISE - Trabajo'!AM$63,FALSE),"")</f>
        <v>2.5490657751240778E-2</v>
      </c>
      <c r="AN57" s="138">
        <f>IFERROR(VLOOKUP($A57,'Datos Consolidados'!$A$5:$BG$27,'ISE - Trabajo'!AN$63,FALSE),"")</f>
        <v>0.51524251988882508</v>
      </c>
      <c r="AO57" s="138">
        <f>IFERROR(VLOOKUP($A57,'Datos Consolidados'!$A$5:$BG$27,'ISE - Trabajo'!AO$63,FALSE),"")</f>
        <v>0.61473824139867383</v>
      </c>
      <c r="AP57" s="138">
        <f>IFERROR(VLOOKUP($A57,'Datos Consolidados'!$A$5:$BG$27,'ISE - Trabajo'!AP$63,FALSE),"")</f>
        <v>1.4800000000000001E-2</v>
      </c>
      <c r="AQ57" s="138" t="str">
        <f>IFERROR(VLOOKUP($A57,'Datos Consolidados'!$A$5:$BG$27,'ISE - Trabajo'!AQ$63,FALSE),"")</f>
        <v/>
      </c>
      <c r="AR57" s="138"/>
      <c r="AS57" s="138">
        <f>IFERROR(VLOOKUP($A57,'Datos Consolidados'!$A$5:$BG$27,'ISE - Trabajo'!AS$63,FALSE),"")</f>
        <v>0.96445628163955566</v>
      </c>
      <c r="AT57" s="138">
        <f>IFERROR(VLOOKUP($A57,'Datos Consolidados'!$A$5:$BG$27,'ISE - Trabajo'!AT$63,FALSE),"")</f>
        <v>438.70929300164329</v>
      </c>
      <c r="AU57" s="138">
        <f>IFERROR(VLOOKUP($A57,'Datos Consolidados'!$A$5:$BG$27,'ISE - Trabajo'!AU$63,FALSE),"")</f>
        <v>0.24</v>
      </c>
      <c r="AV57" s="138"/>
      <c r="AW57" s="138">
        <f>IFERROR(VLOOKUP($A57,'Datos Consolidados'!$A$5:$BG$27,'ISE - Trabajo'!AW$63,FALSE),"")</f>
        <v>0.127</v>
      </c>
      <c r="AX57" s="138">
        <f>IFERROR(VLOOKUP($A57,'Datos Consolidados'!$A$5:$BG$27,'ISE - Trabajo'!AX$63,FALSE),"")</f>
        <v>0.77924854113234154</v>
      </c>
      <c r="AY57" s="138">
        <f>IFERROR(VLOOKUP($A57,'Datos Consolidados'!$A$5:$BG$27,'ISE - Trabajo'!AY$63,FALSE),"")</f>
        <v>664.26580930684042</v>
      </c>
      <c r="AZ57" s="138">
        <f>IFERROR(VLOOKUP($A57,'Datos Consolidados'!$A$5:$BG$27,'ISE - Trabajo'!AZ$63,FALSE),"")</f>
        <v>0.68068477878269729</v>
      </c>
      <c r="BA57" s="138">
        <f>IFERROR(VLOOKUP($A57,'Datos Consolidados'!$A$5:$BG$27,'ISE - Trabajo'!BA$63,FALSE),"")</f>
        <v>0.73605187129215088</v>
      </c>
      <c r="BB57" s="138"/>
      <c r="BC57" s="138"/>
      <c r="BD57" s="138">
        <f>IFERROR(VLOOKUP($A57,'Datos Consolidados'!$A$5:$BG$27,'ISE - Trabajo'!BD$63,FALSE),"")</f>
        <v>1.9314681606242567E-2</v>
      </c>
      <c r="BE57" s="138">
        <f>IFERROR(VLOOKUP($A57,'Datos Consolidados'!$A$5:$BG$27,'ISE - Trabajo'!BE$63,FALSE),"")</f>
        <v>0.26799923441482543</v>
      </c>
      <c r="BF57" s="138">
        <f>IFERROR(VLOOKUP($A57,'Datos Consolidados'!$A$5:$BG$27,'ISE - Trabajo'!BF$63,FALSE),"")</f>
        <v>6.0227686288136316E-2</v>
      </c>
      <c r="BG57" s="138">
        <f>IFERROR(VLOOKUP($A57,'Datos Consolidados'!$A$5:$BG$27,'ISE - Trabajo'!BG$63,FALSE),"")</f>
        <v>0.78260869565217395</v>
      </c>
      <c r="BH57" s="138" t="str">
        <f>IFERROR(VLOOKUP($A57,'Datos Consolidados'!$A$5:$BG$27,'ISE - Trabajo'!BH$63,FALSE),"")</f>
        <v/>
      </c>
      <c r="BI57" s="138">
        <f>IFERROR(VLOOKUP($A57,'Datos Consolidados'!$A$5:$BG$27,'ISE - Trabajo'!BI$63,FALSE),"")</f>
        <v>1.1969697659196593E-2</v>
      </c>
      <c r="BJ57" s="138">
        <f>IFERROR(VLOOKUP($A57,'Datos Consolidados'!$A$5:$BG$27,'ISE - Trabajo'!BJ$63,FALSE),"")</f>
        <v>0.56521739130434778</v>
      </c>
      <c r="BK57" s="138" t="str">
        <f>IFERROR(VLOOKUP($A57,'Datos Consolidados'!$A$5:$BG$27,'ISE - Trabajo'!BK$63,FALSE),"")</f>
        <v/>
      </c>
      <c r="BL57" s="138"/>
      <c r="BM57" s="138">
        <f>IFERROR(VLOOKUP($A57,'Datos Consolidados'!$A$5:$BG$27,'ISE - Trabajo'!BM$63,FALSE),"")</f>
        <v>3.6744611173117643</v>
      </c>
      <c r="BN57" s="138">
        <f>IFERROR(VLOOKUP($A57,'Datos Consolidados'!$A$5:$BG$27,'ISE - Trabajo'!BN$63,FALSE),"")</f>
        <v>560.35532039004408</v>
      </c>
      <c r="BO57" s="138">
        <f>IFERROR(VLOOKUP($A57,'Datos Consolidados'!$A$5:$BG$27,'ISE - Trabajo'!BO$63,FALSE),"")</f>
        <v>3532439670.75</v>
      </c>
      <c r="BP57" s="138" t="str">
        <f>IFERROR(VLOOKUP($A57,'Datos Consolidados'!$A$5:$BG$27,'ISE - Trabajo'!BP$63,FALSE),"")</f>
        <v/>
      </c>
      <c r="BQ57" s="138">
        <f>IFERROR(VLOOKUP($A57,'Datos Consolidados'!$A$5:$BG$27,'ISE - Trabajo'!BQ$63,FALSE),"")</f>
        <v>8.987107993583205</v>
      </c>
      <c r="BR57" s="138">
        <f>IFERROR(VLOOKUP($A57,'Datos Consolidados'!$A$5:$BG$27,'ISE - Trabajo'!BR$63,FALSE),"")</f>
        <v>4.4935539967916025</v>
      </c>
      <c r="BS57" s="138">
        <f>IFERROR(VLOOKUP($A57,'Datos Consolidados'!$A$5:$BG$27,'ISE - Trabajo'!BS$63,FALSE),"")</f>
        <v>8.987107993583205</v>
      </c>
      <c r="BT57" s="138">
        <f>IFERROR(VLOOKUP($A57,'Datos Consolidados'!$A$5:$BG$27,'ISE - Trabajo'!BT$63,FALSE),"")</f>
        <v>354.99076574653662</v>
      </c>
      <c r="BU57" s="138" t="str">
        <f>IFERROR(VLOOKUP($A57,'Datos Consolidados'!$A$5:$BG$27,'ISE - Trabajo'!BU$63,FALSE),"")</f>
        <v/>
      </c>
      <c r="BV57" s="138" t="str">
        <f>IFERROR(VLOOKUP($A57,'Datos Consolidados'!$A$5:$BG$27,'ISE - Trabajo'!BV$63,FALSE),"")</f>
        <v/>
      </c>
      <c r="BW57" s="138">
        <f>IFERROR(VLOOKUP($A57,'Datos Consolidados'!$A$5:$BG$27,'ISE - Trabajo'!BW$63,FALSE),"")</f>
        <v>0.78194701681175716</v>
      </c>
      <c r="BX57" s="138">
        <f>IFERROR(VLOOKUP($A57,'Datos Consolidados'!$A$5:$BG$27,'ISE - Trabajo'!BX$63,FALSE),"")</f>
        <v>2.8899999999999999E-2</v>
      </c>
      <c r="BY57" s="138" t="str">
        <f>IFERROR(VLOOKUP($A57,'Datos Consolidados'!$A$5:$BG$27,'ISE - Trabajo'!BY$63,FALSE),"")</f>
        <v/>
      </c>
      <c r="BZ57" s="138">
        <f>IFERROR(VLOOKUP($A57,'Datos Consolidados'!$A$5:$BG$27,'ISE - Trabajo'!BZ$63,FALSE),"")</f>
        <v>8.0127117967829665E-5</v>
      </c>
      <c r="CA57" s="138">
        <f>IFERROR(VLOOKUP($A57,'Datos Consolidados'!$A$5:$BG$27,'ISE - Trabajo'!CA$63,FALSE),"")</f>
        <v>10936921.150938304</v>
      </c>
      <c r="CB57" s="138" t="str">
        <f>IFERROR(VLOOKUP($A57,'Datos Consolidados'!$A$5:$BG$27,'ISE - Trabajo'!CB$63,FALSE),"")</f>
        <v/>
      </c>
      <c r="CC57" s="138">
        <f>IFERROR(VLOOKUP($A57,'Datos Consolidados'!$A$5:$BG$27,'ISE - Trabajo'!CC$63,FALSE),"")</f>
        <v>0</v>
      </c>
      <c r="CD57" s="138">
        <f>IFERROR(VLOOKUP($A57,'Datos Consolidados'!$A$5:$BG$27,'ISE - Trabajo'!CD$63,FALSE),"")</f>
        <v>325473</v>
      </c>
      <c r="CE57" s="138" t="str">
        <f>IFERROR(VLOOKUP($A57,'Datos Consolidados'!$A$5:$BG$27,'ISE - Trabajo'!CE$63,FALSE),"")</f>
        <v/>
      </c>
      <c r="CF57" s="138" t="str">
        <f>IFERROR(VLOOKUP($A57,'Datos Consolidados'!$A$5:$BG$27,'ISE - Trabajo'!CF$63,FALSE),"")</f>
        <v/>
      </c>
    </row>
    <row r="58" spans="1:84" x14ac:dyDescent="0.45">
      <c r="A58" s="137" t="s">
        <v>193</v>
      </c>
      <c r="B58" s="138">
        <f>IFERROR(VLOOKUP($A58,'Datos Consolidados'!$A$5:$BG$27,'ISE - Trabajo'!B$63,FALSE),"")</f>
        <v>0</v>
      </c>
      <c r="C58" s="138">
        <f>IFERROR(VLOOKUP($A58,'Datos Consolidados'!$A$5:$BG$27,'ISE - Trabajo'!C$63,FALSE),"")</f>
        <v>13860549.882168107</v>
      </c>
      <c r="D58" s="138">
        <f>IFERROR(VLOOKUP($A58,'Datos Consolidados'!$A$5:$BG$27,'ISE - Trabajo'!D$63,FALSE),"")</f>
        <v>4.5687605162034019E-3</v>
      </c>
      <c r="E58" s="138" t="str">
        <f>IFERROR(VLOOKUP($A58,'Datos Consolidados'!$A$5:$BG$27,'ISE - Trabajo'!E$63,FALSE),"")</f>
        <v/>
      </c>
      <c r="F58" s="138">
        <f>IFERROR(VLOOKUP($A58,'Datos Consolidados'!$A$5:$BG$27,'ISE - Trabajo'!F$63,FALSE),"")</f>
        <v>1.2868063392954746E-2</v>
      </c>
      <c r="G58" s="138">
        <f>IFERROR(VLOOKUP($A58,'Datos Consolidados'!$A$5:$BG$27,'ISE - Trabajo'!G$63,FALSE),"")</f>
        <v>3.1682825283083399E-3</v>
      </c>
      <c r="H58" s="138">
        <f>IFERROR(VLOOKUP($A58,'Datos Consolidados'!$A$5:$BG$27,'ISE - Trabajo'!H$63,FALSE),"")</f>
        <v>0.88214745357602498</v>
      </c>
      <c r="I58" s="138" t="str">
        <f>IFERROR(VLOOKUP($A58,'Datos Consolidados'!$A$5:$BG$27,'ISE - Trabajo'!I$63,FALSE),"")</f>
        <v/>
      </c>
      <c r="J58" s="138" t="str">
        <f>IFERROR(VLOOKUP($A58,'Datos Consolidados'!$A$5:$BG$27,'ISE - Trabajo'!J$63,FALSE),"")</f>
        <v/>
      </c>
      <c r="K58" s="138">
        <f>IFERROR(VLOOKUP($A58,'Datos Consolidados'!$A$5:$BG$27,'ISE - Trabajo'!K$63,FALSE),"")</f>
        <v>0.24743315182216724</v>
      </c>
      <c r="L58" s="138">
        <f>IFERROR(VLOOKUP($A58,'Datos Consolidados'!$A$5:$BG$27,'ISE - Trabajo'!L$63,FALSE),"")</f>
        <v>0.26382446412874433</v>
      </c>
      <c r="M58" s="138">
        <f>IFERROR(VLOOKUP($A58,'Datos Consolidados'!$A$5:$BG$27,'ISE - Trabajo'!M$63,FALSE),"")</f>
        <v>5.330150754483785E-3</v>
      </c>
      <c r="N58" s="138">
        <f>IFERROR(VLOOKUP($A58,'Datos Consolidados'!$A$5:$BG$27,'ISE - Trabajo'!N$63,FALSE),"")</f>
        <v>126</v>
      </c>
      <c r="O58" s="138" t="str">
        <f>IFERROR(VLOOKUP($A58,'Datos Consolidados'!$A$5:$BG$27,'ISE - Trabajo'!O$63,FALSE),"")</f>
        <v/>
      </c>
      <c r="P58" s="138">
        <f>IFERROR(VLOOKUP($A58,'Datos Consolidados'!$A$5:$BG$27,'ISE - Trabajo'!P$63,FALSE),"")</f>
        <v>5.572916666666667</v>
      </c>
      <c r="Q58" s="138">
        <f>IFERROR(VLOOKUP($A58,'Datos Consolidados'!$A$5:$BG$27,'ISE - Trabajo'!Q$63,FALSE),"")</f>
        <v>4.479166666666667</v>
      </c>
      <c r="R58" s="138" t="str">
        <f>IFERROR(VLOOKUP($A58,'Datos Consolidados'!$A$5:$BG$27,'ISE - Trabajo'!R$63,FALSE),"")</f>
        <v/>
      </c>
      <c r="S58" s="138" t="str">
        <f>IFERROR(VLOOKUP($A58,'Datos Consolidados'!$A$5:$BG$27,'ISE - Trabajo'!S$63,FALSE),"")</f>
        <v/>
      </c>
      <c r="T58" s="138">
        <f>IFERROR(VLOOKUP($A58,'Datos Consolidados'!$A$5:$BG$27,'ISE - Trabajo'!T$63,FALSE),"")</f>
        <v>4.104166666666667</v>
      </c>
      <c r="U58" s="138">
        <f>IFERROR(VLOOKUP($A58,'Datos Consolidados'!$A$5:$BG$27,'ISE - Trabajo'!U$63,FALSE),"")</f>
        <v>0.35416666666666669</v>
      </c>
      <c r="V58" s="138">
        <f>IFERROR(VLOOKUP($A58,'Datos Consolidados'!$A$5:$BG$27,'ISE - Trabajo'!V$63,FALSE),"")</f>
        <v>4.520833333333333</v>
      </c>
      <c r="W58" s="138">
        <f>IFERROR(VLOOKUP($A58,'Datos Consolidados'!$A$5:$BG$27,'ISE - Trabajo'!W$63,FALSE),"")</f>
        <v>0.72916666666666663</v>
      </c>
      <c r="X58" s="138">
        <f>IFERROR(VLOOKUP($A58,'Datos Consolidados'!$A$5:$BG$27,'ISE - Trabajo'!X$63,FALSE),"")</f>
        <v>0.41666666666666669</v>
      </c>
      <c r="Y58" s="138" t="str">
        <f>IFERROR(VLOOKUP($A58,'Datos Consolidados'!$A$5:$BG$27,'ISE - Trabajo'!Y$63,FALSE),"")</f>
        <v/>
      </c>
      <c r="Z58" s="138">
        <f>IFERROR(VLOOKUP($A58,'Datos Consolidados'!$A$5:$BG$27,'ISE - Trabajo'!Z$63,FALSE),"")</f>
        <v>3.3541666666666665</v>
      </c>
      <c r="AA58" s="138">
        <f>IFERROR(VLOOKUP($A58,'Datos Consolidados'!$A$5:$BG$27,'ISE - Trabajo'!AA$63,FALSE),"")</f>
        <v>3.2291666666666665</v>
      </c>
      <c r="AB58" s="138"/>
      <c r="AC58" s="138" t="str">
        <f>IFERROR(VLOOKUP($A58,'Datos Consolidados'!$A$5:$BG$27,'ISE - Trabajo'!AC$63,FALSE),"")</f>
        <v/>
      </c>
      <c r="AD58" s="138">
        <f>IFERROR(VLOOKUP($A58,'Datos Consolidados'!$A$5:$BG$27,'ISE - Trabajo'!AD$63,FALSE),"")</f>
        <v>4.145833333333333</v>
      </c>
      <c r="AE58" s="138">
        <f>IFERROR(VLOOKUP($A58,'Datos Consolidados'!$A$5:$BG$27,'ISE - Trabajo'!AE$63,FALSE),"")</f>
        <v>3.375</v>
      </c>
      <c r="AF58" s="138">
        <f>IFERROR(VLOOKUP($A58,'Datos Consolidados'!$A$5:$BG$27,'ISE - Trabajo'!AF$63,FALSE),"")</f>
        <v>4.020833333333333</v>
      </c>
      <c r="AG58" s="138">
        <f>IFERROR(VLOOKUP($A58,'Datos Consolidados'!$A$5:$BG$27,'ISE - Trabajo'!AG$63,FALSE),"")</f>
        <v>3.9583333333333335</v>
      </c>
      <c r="AH58" s="138" t="str">
        <f>IFERROR(VLOOKUP($A58,'Datos Consolidados'!$A$5:$BG$27,'ISE - Trabajo'!AH$63,FALSE),"")</f>
        <v/>
      </c>
      <c r="AI58" s="138">
        <f>IFERROR(VLOOKUP($A58,'Datos Consolidados'!$A$5:$BG$27,'ISE - Trabajo'!AI$63,FALSE),"")</f>
        <v>7.6578074742066401E-3</v>
      </c>
      <c r="AJ58" s="138">
        <f>IFERROR(VLOOKUP($A58,'Datos Consolidados'!$A$5:$BG$27,'ISE - Trabajo'!AJ$63,FALSE),"")</f>
        <v>0.83058913413294722</v>
      </c>
      <c r="AK58" s="138">
        <f>IFERROR(VLOOKUP($A58,'Datos Consolidados'!$A$5:$BG$27,'ISE - Trabajo'!AK$63,FALSE),"")</f>
        <v>0.1041490622357812</v>
      </c>
      <c r="AL58" s="138">
        <f>IFERROR(VLOOKUP($A58,'Datos Consolidados'!$A$5:$BG$27,'ISE - Trabajo'!AL$63,FALSE),"")</f>
        <v>9.2815983577681008E-4</v>
      </c>
      <c r="AM58" s="138">
        <f>IFERROR(VLOOKUP($A58,'Datos Consolidados'!$A$5:$BG$27,'ISE - Trabajo'!AM$63,FALSE),"")</f>
        <v>5.9265498104144462E-3</v>
      </c>
      <c r="AN58" s="138">
        <f>IFERROR(VLOOKUP($A58,'Datos Consolidados'!$A$5:$BG$27,'ISE - Trabajo'!AN$63,FALSE),"")</f>
        <v>0.51824500308374766</v>
      </c>
      <c r="AO58" s="138">
        <f>IFERROR(VLOOKUP($A58,'Datos Consolidados'!$A$5:$BG$27,'ISE - Trabajo'!AO$63,FALSE),"")</f>
        <v>0.59804828295037715</v>
      </c>
      <c r="AP58" s="138">
        <f>IFERROR(VLOOKUP($A58,'Datos Consolidados'!$A$5:$BG$27,'ISE - Trabajo'!AP$63,FALSE),"")</f>
        <v>1.04E-2</v>
      </c>
      <c r="AQ58" s="138" t="str">
        <f>IFERROR(VLOOKUP($A58,'Datos Consolidados'!$A$5:$BG$27,'ISE - Trabajo'!AQ$63,FALSE),"")</f>
        <v/>
      </c>
      <c r="AR58" s="138"/>
      <c r="AS58" s="138">
        <f>IFERROR(VLOOKUP($A58,'Datos Consolidados'!$A$5:$BG$27,'ISE - Trabajo'!AS$63,FALSE),"")</f>
        <v>0.89601729867484625</v>
      </c>
      <c r="AT58" s="138">
        <f>IFERROR(VLOOKUP($A58,'Datos Consolidados'!$A$5:$BG$27,'ISE - Trabajo'!AT$63,FALSE),"")</f>
        <v>204.40830808292282</v>
      </c>
      <c r="AU58" s="138">
        <f>IFERROR(VLOOKUP($A58,'Datos Consolidados'!$A$5:$BG$27,'ISE - Trabajo'!AU$63,FALSE),"")</f>
        <v>0.1</v>
      </c>
      <c r="AV58" s="138"/>
      <c r="AW58" s="138">
        <f>IFERROR(VLOOKUP($A58,'Datos Consolidados'!$A$5:$BG$27,'ISE - Trabajo'!AW$63,FALSE),"")</f>
        <v>0.19</v>
      </c>
      <c r="AX58" s="138">
        <f>IFERROR(VLOOKUP($A58,'Datos Consolidados'!$A$5:$BG$27,'ISE - Trabajo'!AX$63,FALSE),"")</f>
        <v>0.9976858608397271</v>
      </c>
      <c r="AY58" s="138">
        <f>IFERROR(VLOOKUP($A58,'Datos Consolidados'!$A$5:$BG$27,'ISE - Trabajo'!AY$63,FALSE),"")</f>
        <v>549.33638992000522</v>
      </c>
      <c r="AZ58" s="138">
        <f>IFERROR(VLOOKUP($A58,'Datos Consolidados'!$A$5:$BG$27,'ISE - Trabajo'!AZ$63,FALSE),"")</f>
        <v>0.71078948323880387</v>
      </c>
      <c r="BA58" s="138">
        <f>IFERROR(VLOOKUP($A58,'Datos Consolidados'!$A$5:$BG$27,'ISE - Trabajo'!BA$63,FALSE),"")</f>
        <v>0.89392657153903299</v>
      </c>
      <c r="BB58" s="138"/>
      <c r="BC58" s="138"/>
      <c r="BD58" s="138">
        <f>IFERROR(VLOOKUP($A58,'Datos Consolidados'!$A$5:$BG$27,'ISE - Trabajo'!BD$63,FALSE),"")</f>
        <v>9.6181937624398896E-3</v>
      </c>
      <c r="BE58" s="138">
        <f>IFERROR(VLOOKUP($A58,'Datos Consolidados'!$A$5:$BG$27,'ISE - Trabajo'!BE$63,FALSE),"")</f>
        <v>0.28781232707848464</v>
      </c>
      <c r="BF58" s="138">
        <f>IFERROR(VLOOKUP($A58,'Datos Consolidados'!$A$5:$BG$27,'ISE - Trabajo'!BF$63,FALSE),"")</f>
        <v>7.9368265280974366E-3</v>
      </c>
      <c r="BG58" s="138">
        <f>IFERROR(VLOOKUP($A58,'Datos Consolidados'!$A$5:$BG$27,'ISE - Trabajo'!BG$63,FALSE),"")</f>
        <v>0.58333333333333337</v>
      </c>
      <c r="BH58" s="138" t="str">
        <f>IFERROR(VLOOKUP($A58,'Datos Consolidados'!$A$5:$BG$27,'ISE - Trabajo'!BH$63,FALSE),"")</f>
        <v/>
      </c>
      <c r="BI58" s="138">
        <f>IFERROR(VLOOKUP($A58,'Datos Consolidados'!$A$5:$BG$27,'ISE - Trabajo'!BI$63,FALSE),"")</f>
        <v>9.6200115963082904E-3</v>
      </c>
      <c r="BJ58" s="138">
        <f>IFERROR(VLOOKUP($A58,'Datos Consolidados'!$A$5:$BG$27,'ISE - Trabajo'!BJ$63,FALSE),"")</f>
        <v>0.52083333333333337</v>
      </c>
      <c r="BK58" s="138" t="str">
        <f>IFERROR(VLOOKUP($A58,'Datos Consolidados'!$A$5:$BG$27,'ISE - Trabajo'!BK$63,FALSE),"")</f>
        <v/>
      </c>
      <c r="BL58" s="138"/>
      <c r="BM58" s="138">
        <f>IFERROR(VLOOKUP($A58,'Datos Consolidados'!$A$5:$BG$27,'ISE - Trabajo'!BM$63,FALSE),"")</f>
        <v>6.5669224118117047</v>
      </c>
      <c r="BN58" s="138">
        <f>IFERROR(VLOOKUP($A58,'Datos Consolidados'!$A$5:$BG$27,'ISE - Trabajo'!BN$63,FALSE),"")</f>
        <v>490.69503577148566</v>
      </c>
      <c r="BO58" s="138">
        <f>IFERROR(VLOOKUP($A58,'Datos Consolidados'!$A$5:$BG$27,'ISE - Trabajo'!BO$63,FALSE),"")</f>
        <v>6244545243.1999998</v>
      </c>
      <c r="BP58" s="138" t="str">
        <f>IFERROR(VLOOKUP($A58,'Datos Consolidados'!$A$5:$BG$27,'ISE - Trabajo'!BP$63,FALSE),"")</f>
        <v/>
      </c>
      <c r="BQ58" s="138">
        <f>IFERROR(VLOOKUP($A58,'Datos Consolidados'!$A$5:$BG$27,'ISE - Trabajo'!BQ$63,FALSE),"")</f>
        <v>1.8017044123741057</v>
      </c>
      <c r="BR58" s="138">
        <f>IFERROR(VLOOKUP($A58,'Datos Consolidados'!$A$5:$BG$27,'ISE - Trabajo'!BR$63,FALSE),"")</f>
        <v>10.810226474244637</v>
      </c>
      <c r="BS58" s="138">
        <f>IFERROR(VLOOKUP($A58,'Datos Consolidados'!$A$5:$BG$27,'ISE - Trabajo'!BS$63,FALSE),"")</f>
        <v>3.6034088247482114</v>
      </c>
      <c r="BT58" s="138">
        <f>IFERROR(VLOOKUP($A58,'Datos Consolidados'!$A$5:$BG$27,'ISE - Trabajo'!BT$63,FALSE),"")</f>
        <v>897.2487973623048</v>
      </c>
      <c r="BU58" s="138" t="str">
        <f>IFERROR(VLOOKUP($A58,'Datos Consolidados'!$A$5:$BG$27,'ISE - Trabajo'!BU$63,FALSE),"")</f>
        <v/>
      </c>
      <c r="BV58" s="138" t="str">
        <f>IFERROR(VLOOKUP($A58,'Datos Consolidados'!$A$5:$BG$27,'ISE - Trabajo'!BV$63,FALSE),"")</f>
        <v/>
      </c>
      <c r="BW58" s="138">
        <f>IFERROR(VLOOKUP($A58,'Datos Consolidados'!$A$5:$BG$27,'ISE - Trabajo'!BW$63,FALSE),"")</f>
        <v>0.80152133754979116</v>
      </c>
      <c r="BX58" s="138">
        <f>IFERROR(VLOOKUP($A58,'Datos Consolidados'!$A$5:$BG$27,'ISE - Trabajo'!BX$63,FALSE),"")</f>
        <v>2.3099999999999999E-2</v>
      </c>
      <c r="BY58" s="138" t="str">
        <f>IFERROR(VLOOKUP($A58,'Datos Consolidados'!$A$5:$BG$27,'ISE - Trabajo'!BY$63,FALSE),"")</f>
        <v/>
      </c>
      <c r="BZ58" s="138">
        <f>IFERROR(VLOOKUP($A58,'Datos Consolidados'!$A$5:$BG$27,'ISE - Trabajo'!BZ$63,FALSE),"")</f>
        <v>7.1245943956545823E-5</v>
      </c>
      <c r="CA58" s="138">
        <f>IFERROR(VLOOKUP($A58,'Datos Consolidados'!$A$5:$BG$27,'ISE - Trabajo'!CA$63,FALSE),"")</f>
        <v>7357494.8058296256</v>
      </c>
      <c r="CB58" s="138" t="str">
        <f>IFERROR(VLOOKUP($A58,'Datos Consolidados'!$A$5:$BG$27,'ISE - Trabajo'!CB$63,FALSE),"")</f>
        <v/>
      </c>
      <c r="CC58" s="138">
        <f>IFERROR(VLOOKUP($A58,'Datos Consolidados'!$A$5:$BG$27,'ISE - Trabajo'!CC$63,FALSE),"")</f>
        <v>31641.604285714286</v>
      </c>
      <c r="CD58" s="138">
        <f>IFERROR(VLOOKUP($A58,'Datos Consolidados'!$A$5:$BG$27,'ISE - Trabajo'!CD$63,FALSE),"")</f>
        <v>396009</v>
      </c>
      <c r="CE58" s="138" t="str">
        <f>IFERROR(VLOOKUP($A58,'Datos Consolidados'!$A$5:$BG$27,'ISE - Trabajo'!CE$63,FALSE),"")</f>
        <v/>
      </c>
      <c r="CF58" s="138" t="str">
        <f>IFERROR(VLOOKUP($A58,'Datos Consolidados'!$A$5:$BG$27,'ISE - Trabajo'!CF$63,FALSE),"")</f>
        <v/>
      </c>
    </row>
    <row r="59" spans="1:84" x14ac:dyDescent="0.45">
      <c r="A59" s="137" t="s">
        <v>194</v>
      </c>
      <c r="B59" s="138">
        <f>IFERROR(VLOOKUP($A59,'Datos Consolidados'!$A$5:$BG$27,'ISE - Trabajo'!B$63,FALSE),"")</f>
        <v>0</v>
      </c>
      <c r="C59" s="138">
        <f>IFERROR(VLOOKUP($A59,'Datos Consolidados'!$A$5:$BG$27,'ISE - Trabajo'!C$63,FALSE),"")</f>
        <v>0</v>
      </c>
      <c r="D59" s="138">
        <f>IFERROR(VLOOKUP($A59,'Datos Consolidados'!$A$5:$BG$27,'ISE - Trabajo'!D$63,FALSE),"")</f>
        <v>1.2349310356167825E-2</v>
      </c>
      <c r="E59" s="138" t="str">
        <f>IFERROR(VLOOKUP($A59,'Datos Consolidados'!$A$5:$BG$27,'ISE - Trabajo'!E$63,FALSE),"")</f>
        <v/>
      </c>
      <c r="F59" s="138">
        <f>IFERROR(VLOOKUP($A59,'Datos Consolidados'!$A$5:$BG$27,'ISE - Trabajo'!F$63,FALSE),"")</f>
        <v>4.1099225976834033E-2</v>
      </c>
      <c r="G59" s="138">
        <f>IFERROR(VLOOKUP($A59,'Datos Consolidados'!$A$5:$BG$27,'ISE - Trabajo'!G$63,FALSE),"")</f>
        <v>1.0504103021246733E-3</v>
      </c>
      <c r="H59" s="138">
        <f>IFERROR(VLOOKUP($A59,'Datos Consolidados'!$A$5:$BG$27,'ISE - Trabajo'!H$63,FALSE),"")</f>
        <v>0.86096104634631787</v>
      </c>
      <c r="I59" s="138" t="str">
        <f>IFERROR(VLOOKUP($A59,'Datos Consolidados'!$A$5:$BG$27,'ISE - Trabajo'!I$63,FALSE),"")</f>
        <v/>
      </c>
      <c r="J59" s="138" t="str">
        <f>IFERROR(VLOOKUP($A59,'Datos Consolidados'!$A$5:$BG$27,'ISE - Trabajo'!J$63,FALSE),"")</f>
        <v/>
      </c>
      <c r="K59" s="138">
        <f>IFERROR(VLOOKUP($A59,'Datos Consolidados'!$A$5:$BG$27,'ISE - Trabajo'!K$63,FALSE),"")</f>
        <v>0.28548030093308857</v>
      </c>
      <c r="L59" s="138">
        <f>IFERROR(VLOOKUP($A59,'Datos Consolidados'!$A$5:$BG$27,'ISE - Trabajo'!L$63,FALSE),"")</f>
        <v>0.37580451127819547</v>
      </c>
      <c r="M59" s="138">
        <f>IFERROR(VLOOKUP($A59,'Datos Consolidados'!$A$5:$BG$27,'ISE - Trabajo'!M$63,FALSE),"")</f>
        <v>3.0510476156421898E-2</v>
      </c>
      <c r="N59" s="138">
        <f>IFERROR(VLOOKUP($A59,'Datos Consolidados'!$A$5:$BG$27,'ISE - Trabajo'!N$63,FALSE),"")</f>
        <v>75</v>
      </c>
      <c r="O59" s="138" t="str">
        <f>IFERROR(VLOOKUP($A59,'Datos Consolidados'!$A$5:$BG$27,'ISE - Trabajo'!O$63,FALSE),"")</f>
        <v/>
      </c>
      <c r="P59" s="138">
        <f>IFERROR(VLOOKUP($A59,'Datos Consolidados'!$A$5:$BG$27,'ISE - Trabajo'!P$63,FALSE),"")</f>
        <v>5.1124999999999998</v>
      </c>
      <c r="Q59" s="138">
        <f>IFERROR(VLOOKUP($A59,'Datos Consolidados'!$A$5:$BG$27,'ISE - Trabajo'!Q$63,FALSE),"")</f>
        <v>4.2857142857142856</v>
      </c>
      <c r="R59" s="138" t="str">
        <f>IFERROR(VLOOKUP($A59,'Datos Consolidados'!$A$5:$BG$27,'ISE - Trabajo'!R$63,FALSE),"")</f>
        <v/>
      </c>
      <c r="S59" s="138" t="str">
        <f>IFERROR(VLOOKUP($A59,'Datos Consolidados'!$A$5:$BG$27,'ISE - Trabajo'!S$63,FALSE),"")</f>
        <v/>
      </c>
      <c r="T59" s="138">
        <f>IFERROR(VLOOKUP($A59,'Datos Consolidados'!$A$5:$BG$27,'ISE - Trabajo'!T$63,FALSE),"")</f>
        <v>4.2142857142857144</v>
      </c>
      <c r="U59" s="138">
        <f>IFERROR(VLOOKUP($A59,'Datos Consolidados'!$A$5:$BG$27,'ISE - Trabajo'!U$63,FALSE),"")</f>
        <v>0.42857142857142855</v>
      </c>
      <c r="V59" s="138">
        <f>IFERROR(VLOOKUP($A59,'Datos Consolidados'!$A$5:$BG$27,'ISE - Trabajo'!V$63,FALSE),"")</f>
        <v>3.5714285714285716</v>
      </c>
      <c r="W59" s="138">
        <f>IFERROR(VLOOKUP($A59,'Datos Consolidados'!$A$5:$BG$27,'ISE - Trabajo'!W$63,FALSE),"")</f>
        <v>0.5</v>
      </c>
      <c r="X59" s="138">
        <f>IFERROR(VLOOKUP($A59,'Datos Consolidados'!$A$5:$BG$27,'ISE - Trabajo'!X$63,FALSE),"")</f>
        <v>0.42857142857142855</v>
      </c>
      <c r="Y59" s="138" t="str">
        <f>IFERROR(VLOOKUP($A59,'Datos Consolidados'!$A$5:$BG$27,'ISE - Trabajo'!Y$63,FALSE),"")</f>
        <v/>
      </c>
      <c r="Z59" s="138">
        <f>IFERROR(VLOOKUP($A59,'Datos Consolidados'!$A$5:$BG$27,'ISE - Trabajo'!Z$63,FALSE),"")</f>
        <v>3.5714285714285716</v>
      </c>
      <c r="AA59" s="138">
        <f>IFERROR(VLOOKUP($A59,'Datos Consolidados'!$A$5:$BG$27,'ISE - Trabajo'!AA$63,FALSE),"")</f>
        <v>3.2142857142857144</v>
      </c>
      <c r="AB59" s="138"/>
      <c r="AC59" s="138" t="str">
        <f>IFERROR(VLOOKUP($A59,'Datos Consolidados'!$A$5:$BG$27,'ISE - Trabajo'!AC$63,FALSE),"")</f>
        <v/>
      </c>
      <c r="AD59" s="138">
        <f>IFERROR(VLOOKUP($A59,'Datos Consolidados'!$A$5:$BG$27,'ISE - Trabajo'!AD$63,FALSE),"")</f>
        <v>3.8571428571428572</v>
      </c>
      <c r="AE59" s="138">
        <f>IFERROR(VLOOKUP($A59,'Datos Consolidados'!$A$5:$BG$27,'ISE - Trabajo'!AE$63,FALSE),"")</f>
        <v>2.7857142857142856</v>
      </c>
      <c r="AF59" s="138">
        <f>IFERROR(VLOOKUP($A59,'Datos Consolidados'!$A$5:$BG$27,'ISE - Trabajo'!AF$63,FALSE),"")</f>
        <v>2.5</v>
      </c>
      <c r="AG59" s="138">
        <f>IFERROR(VLOOKUP($A59,'Datos Consolidados'!$A$5:$BG$27,'ISE - Trabajo'!AG$63,FALSE),"")</f>
        <v>3.3571428571428572</v>
      </c>
      <c r="AH59" s="138" t="str">
        <f>IFERROR(VLOOKUP($A59,'Datos Consolidados'!$A$5:$BG$27,'ISE - Trabajo'!AH$63,FALSE),"")</f>
        <v/>
      </c>
      <c r="AI59" s="138">
        <f>IFERROR(VLOOKUP($A59,'Datos Consolidados'!$A$5:$BG$27,'ISE - Trabajo'!AI$63,FALSE),"")</f>
        <v>4.9545504805197815E-2</v>
      </c>
      <c r="AJ59" s="138">
        <f>IFERROR(VLOOKUP($A59,'Datos Consolidados'!$A$5:$BG$27,'ISE - Trabajo'!AJ$63,FALSE),"")</f>
        <v>0.62510555919929156</v>
      </c>
      <c r="AK59" s="138">
        <f>IFERROR(VLOOKUP($A59,'Datos Consolidados'!$A$5:$BG$27,'ISE - Trabajo'!AK$63,FALSE),"")</f>
        <v>0.55164134354116734</v>
      </c>
      <c r="AL59" s="138">
        <f>IFERROR(VLOOKUP($A59,'Datos Consolidados'!$A$5:$BG$27,'ISE - Trabajo'!AL$63,FALSE),"")</f>
        <v>3.7280258162892127E-2</v>
      </c>
      <c r="AM59" s="138">
        <f>IFERROR(VLOOKUP($A59,'Datos Consolidados'!$A$5:$BG$27,'ISE - Trabajo'!AM$63,FALSE),"")</f>
        <v>0.10609064741968081</v>
      </c>
      <c r="AN59" s="138">
        <f>IFERROR(VLOOKUP($A59,'Datos Consolidados'!$A$5:$BG$27,'ISE - Trabajo'!AN$63,FALSE),"")</f>
        <v>0.53209244981341053</v>
      </c>
      <c r="AO59" s="138">
        <f>IFERROR(VLOOKUP($A59,'Datos Consolidados'!$A$5:$BG$27,'ISE - Trabajo'!AO$63,FALSE),"")</f>
        <v>0.4191927402199489</v>
      </c>
      <c r="AP59" s="138">
        <f>IFERROR(VLOOKUP($A59,'Datos Consolidados'!$A$5:$BG$27,'ISE - Trabajo'!AP$63,FALSE),"")</f>
        <v>3.0200000000000001E-2</v>
      </c>
      <c r="AQ59" s="138" t="str">
        <f>IFERROR(VLOOKUP($A59,'Datos Consolidados'!$A$5:$BG$27,'ISE - Trabajo'!AQ$63,FALSE),"")</f>
        <v/>
      </c>
      <c r="AR59" s="138"/>
      <c r="AS59" s="138">
        <f>IFERROR(VLOOKUP($A59,'Datos Consolidados'!$A$5:$BG$27,'ISE - Trabajo'!AS$63,FALSE),"")</f>
        <v>0.87314484509950752</v>
      </c>
      <c r="AT59" s="138">
        <f>IFERROR(VLOOKUP($A59,'Datos Consolidados'!$A$5:$BG$27,'ISE - Trabajo'!AT$63,FALSE),"")</f>
        <v>675.89379802216649</v>
      </c>
      <c r="AU59" s="138">
        <f>IFERROR(VLOOKUP($A59,'Datos Consolidados'!$A$5:$BG$27,'ISE - Trabajo'!AU$63,FALSE),"")</f>
        <v>0.27</v>
      </c>
      <c r="AV59" s="138"/>
      <c r="AW59" s="138">
        <f>IFERROR(VLOOKUP($A59,'Datos Consolidados'!$A$5:$BG$27,'ISE - Trabajo'!AW$63,FALSE),"")</f>
        <v>0.28999999999999998</v>
      </c>
      <c r="AX59" s="138">
        <f>IFERROR(VLOOKUP($A59,'Datos Consolidados'!$A$5:$BG$27,'ISE - Trabajo'!AX$63,FALSE),"")</f>
        <v>0.98468235080226096</v>
      </c>
      <c r="AY59" s="138">
        <f>IFERROR(VLOOKUP($A59,'Datos Consolidados'!$A$5:$BG$27,'ISE - Trabajo'!AY$63,FALSE),"")</f>
        <v>607.94917081959204</v>
      </c>
      <c r="AZ59" s="138">
        <f>IFERROR(VLOOKUP($A59,'Datos Consolidados'!$A$5:$BG$27,'ISE - Trabajo'!AZ$63,FALSE),"")</f>
        <v>0.88635818200908423</v>
      </c>
      <c r="BA59" s="138">
        <f>IFERROR(VLOOKUP($A59,'Datos Consolidados'!$A$5:$BG$27,'ISE - Trabajo'!BA$63,FALSE),"")</f>
        <v>0.97490257663002389</v>
      </c>
      <c r="BB59" s="138"/>
      <c r="BC59" s="138"/>
      <c r="BD59" s="138">
        <f>IFERROR(VLOOKUP($A59,'Datos Consolidados'!$A$5:$BG$27,'ISE - Trabajo'!BD$63,FALSE),"")</f>
        <v>2.1815648137513587E-2</v>
      </c>
      <c r="BE59" s="138">
        <f>IFERROR(VLOOKUP($A59,'Datos Consolidados'!$A$5:$BG$27,'ISE - Trabajo'!BE$63,FALSE),"")</f>
        <v>0.76606479536476479</v>
      </c>
      <c r="BF59" s="138">
        <f>IFERROR(VLOOKUP($A59,'Datos Consolidados'!$A$5:$BG$27,'ISE - Trabajo'!BF$63,FALSE),"")</f>
        <v>3.7765751036523652E-2</v>
      </c>
      <c r="BG59" s="138">
        <f>IFERROR(VLOOKUP($A59,'Datos Consolidados'!$A$5:$BG$27,'ISE - Trabajo'!BG$63,FALSE),"")</f>
        <v>0.40357143342857144</v>
      </c>
      <c r="BH59" s="138" t="str">
        <f>IFERROR(VLOOKUP($A59,'Datos Consolidados'!$A$5:$BG$27,'ISE - Trabajo'!BH$63,FALSE),"")</f>
        <v/>
      </c>
      <c r="BI59" s="138">
        <f>IFERROR(VLOOKUP($A59,'Datos Consolidados'!$A$5:$BG$27,'ISE - Trabajo'!BI$63,FALSE),"")</f>
        <v>1.2651568681168518E-2</v>
      </c>
      <c r="BJ59" s="138">
        <f>IFERROR(VLOOKUP($A59,'Datos Consolidados'!$A$5:$BG$27,'ISE - Trabajo'!BJ$63,FALSE),"")</f>
        <v>0.5</v>
      </c>
      <c r="BK59" s="138" t="str">
        <f>IFERROR(VLOOKUP($A59,'Datos Consolidados'!$A$5:$BG$27,'ISE - Trabajo'!BK$63,FALSE),"")</f>
        <v/>
      </c>
      <c r="BL59" s="138"/>
      <c r="BM59" s="138">
        <f>IFERROR(VLOOKUP($A59,'Datos Consolidados'!$A$5:$BG$27,'ISE - Trabajo'!BM$63,FALSE),"")</f>
        <v>3.2664047010096455</v>
      </c>
      <c r="BN59" s="138">
        <f>IFERROR(VLOOKUP($A59,'Datos Consolidados'!$A$5:$BG$27,'ISE - Trabajo'!BN$63,FALSE),"")</f>
        <v>614.08408378981335</v>
      </c>
      <c r="BO59" s="138">
        <f>IFERROR(VLOOKUP($A59,'Datos Consolidados'!$A$5:$BG$27,'ISE - Trabajo'!BO$63,FALSE),"")</f>
        <v>2032235235.0810001</v>
      </c>
      <c r="BP59" s="138" t="str">
        <f>IFERROR(VLOOKUP($A59,'Datos Consolidados'!$A$5:$BG$27,'ISE - Trabajo'!BP$63,FALSE),"")</f>
        <v/>
      </c>
      <c r="BQ59" s="138">
        <f>IFERROR(VLOOKUP($A59,'Datos Consolidados'!$A$5:$BG$27,'ISE - Trabajo'!BQ$63,FALSE),"")</f>
        <v>25.983643296544827</v>
      </c>
      <c r="BR59" s="138">
        <f>IFERROR(VLOOKUP($A59,'Datos Consolidados'!$A$5:$BG$27,'ISE - Trabajo'!BR$63,FALSE),"")</f>
        <v>38.97546494481724</v>
      </c>
      <c r="BS59" s="138">
        <f>IFERROR(VLOOKUP($A59,'Datos Consolidados'!$A$5:$BG$27,'ISE - Trabajo'!BS$63,FALSE),"")</f>
        <v>20.212726255636309</v>
      </c>
      <c r="BT59" s="138">
        <f>IFERROR(VLOOKUP($A59,'Datos Consolidados'!$A$5:$BG$27,'ISE - Trabajo'!BT$63,FALSE),"")</f>
        <v>2111.1710178442672</v>
      </c>
      <c r="BU59" s="138" t="str">
        <f>IFERROR(VLOOKUP($A59,'Datos Consolidados'!$A$5:$BG$27,'ISE - Trabajo'!BU$63,FALSE),"")</f>
        <v/>
      </c>
      <c r="BV59" s="138" t="str">
        <f>IFERROR(VLOOKUP($A59,'Datos Consolidados'!$A$5:$BG$27,'ISE - Trabajo'!BV$63,FALSE),"")</f>
        <v/>
      </c>
      <c r="BW59" s="138">
        <f>IFERROR(VLOOKUP($A59,'Datos Consolidados'!$A$5:$BG$27,'ISE - Trabajo'!BW$63,FALSE),"")</f>
        <v>0.87218535119999863</v>
      </c>
      <c r="BX59" s="138">
        <f>IFERROR(VLOOKUP($A59,'Datos Consolidados'!$A$5:$BG$27,'ISE - Trabajo'!BX$63,FALSE),"")</f>
        <v>-8.9999999999999998E-4</v>
      </c>
      <c r="BY59" s="138" t="str">
        <f>IFERROR(VLOOKUP($A59,'Datos Consolidados'!$A$5:$BG$27,'ISE - Trabajo'!BY$63,FALSE),"")</f>
        <v/>
      </c>
      <c r="BZ59" s="138">
        <f>IFERROR(VLOOKUP($A59,'Datos Consolidados'!$A$5:$BG$27,'ISE - Trabajo'!BZ$63,FALSE),"")</f>
        <v>6.7420734888892742E-5</v>
      </c>
      <c r="CA59" s="138">
        <f>IFERROR(VLOOKUP($A59,'Datos Consolidados'!$A$5:$BG$27,'ISE - Trabajo'!CA$63,FALSE),"")</f>
        <v>8370926.9575213408</v>
      </c>
      <c r="CB59" s="138" t="str">
        <f>IFERROR(VLOOKUP($A59,'Datos Consolidados'!$A$5:$BG$27,'ISE - Trabajo'!CB$63,FALSE),"")</f>
        <v/>
      </c>
      <c r="CC59" s="138">
        <f>IFERROR(VLOOKUP($A59,'Datos Consolidados'!$A$5:$BG$27,'ISE - Trabajo'!CC$63,FALSE),"")</f>
        <v>145494.10571428572</v>
      </c>
      <c r="CD59" s="138">
        <f>IFERROR(VLOOKUP($A59,'Datos Consolidados'!$A$5:$BG$27,'ISE - Trabajo'!CD$63,FALSE),"")</f>
        <v>131293</v>
      </c>
      <c r="CE59" s="138" t="str">
        <f>IFERROR(VLOOKUP($A59,'Datos Consolidados'!$A$5:$BG$27,'ISE - Trabajo'!CE$63,FALSE),"")</f>
        <v/>
      </c>
      <c r="CF59" s="138" t="str">
        <f>IFERROR(VLOOKUP($A59,'Datos Consolidados'!$A$5:$BG$27,'ISE - Trabajo'!CF$63,FALSE),"")</f>
        <v/>
      </c>
    </row>
    <row r="60" spans="1:84" x14ac:dyDescent="0.45">
      <c r="A60" s="137" t="s">
        <v>195</v>
      </c>
      <c r="B60" s="138">
        <f>IFERROR(VLOOKUP($A60,'Datos Consolidados'!$A$5:$BG$27,'ISE - Trabajo'!B$63,FALSE),"")</f>
        <v>0</v>
      </c>
      <c r="C60" s="138">
        <f>IFERROR(VLOOKUP($A60,'Datos Consolidados'!$A$5:$BG$27,'ISE - Trabajo'!C$63,FALSE),"")</f>
        <v>0</v>
      </c>
      <c r="D60" s="138">
        <f>IFERROR(VLOOKUP($A60,'Datos Consolidados'!$A$5:$BG$27,'ISE - Trabajo'!D$63,FALSE),"")</f>
        <v>9.7074360551592867E-3</v>
      </c>
      <c r="E60" s="138" t="str">
        <f>IFERROR(VLOOKUP($A60,'Datos Consolidados'!$A$5:$BG$27,'ISE - Trabajo'!E$63,FALSE),"")</f>
        <v/>
      </c>
      <c r="F60" s="138">
        <f>IFERROR(VLOOKUP($A60,'Datos Consolidados'!$A$5:$BG$27,'ISE - Trabajo'!F$63,FALSE),"")</f>
        <v>6.3324052904965905E-3</v>
      </c>
      <c r="G60" s="138">
        <f>IFERROR(VLOOKUP($A60,'Datos Consolidados'!$A$5:$BG$27,'ISE - Trabajo'!G$63,FALSE),"")</f>
        <v>1.773010274525096E-4</v>
      </c>
      <c r="H60" s="138">
        <f>IFERROR(VLOOKUP($A60,'Datos Consolidados'!$A$5:$BG$27,'ISE - Trabajo'!H$63,FALSE),"")</f>
        <v>0.78476821192052981</v>
      </c>
      <c r="I60" s="138" t="str">
        <f>IFERROR(VLOOKUP($A60,'Datos Consolidados'!$A$5:$BG$27,'ISE - Trabajo'!I$63,FALSE),"")</f>
        <v/>
      </c>
      <c r="J60" s="138" t="str">
        <f>IFERROR(VLOOKUP($A60,'Datos Consolidados'!$A$5:$BG$27,'ISE - Trabajo'!J$63,FALSE),"")</f>
        <v/>
      </c>
      <c r="K60" s="138">
        <f>IFERROR(VLOOKUP($A60,'Datos Consolidados'!$A$5:$BG$27,'ISE - Trabajo'!K$63,FALSE),"")</f>
        <v>0.26236778156973856</v>
      </c>
      <c r="L60" s="138">
        <f>IFERROR(VLOOKUP($A60,'Datos Consolidados'!$A$5:$BG$27,'ISE - Trabajo'!L$63,FALSE),"")</f>
        <v>0.26621071768678034</v>
      </c>
      <c r="M60" s="138">
        <f>IFERROR(VLOOKUP($A60,'Datos Consolidados'!$A$5:$BG$27,'ISE - Trabajo'!M$63,FALSE),"")</f>
        <v>1.3053203244523042E-2</v>
      </c>
      <c r="N60" s="138">
        <f>IFERROR(VLOOKUP($A60,'Datos Consolidados'!$A$5:$BG$27,'ISE - Trabajo'!N$63,FALSE),"")</f>
        <v>99</v>
      </c>
      <c r="O60" s="138" t="str">
        <f>IFERROR(VLOOKUP($A60,'Datos Consolidados'!$A$5:$BG$27,'ISE - Trabajo'!O$63,FALSE),"")</f>
        <v/>
      </c>
      <c r="P60" s="138">
        <f>IFERROR(VLOOKUP($A60,'Datos Consolidados'!$A$5:$BG$27,'ISE - Trabajo'!P$63,FALSE),"")</f>
        <v>3.3961538461538465</v>
      </c>
      <c r="Q60" s="138">
        <f>IFERROR(VLOOKUP($A60,'Datos Consolidados'!$A$5:$BG$27,'ISE - Trabajo'!Q$63,FALSE),"")</f>
        <v>4.2307692307692308</v>
      </c>
      <c r="R60" s="138" t="str">
        <f>IFERROR(VLOOKUP($A60,'Datos Consolidados'!$A$5:$BG$27,'ISE - Trabajo'!R$63,FALSE),"")</f>
        <v/>
      </c>
      <c r="S60" s="138" t="str">
        <f>IFERROR(VLOOKUP($A60,'Datos Consolidados'!$A$5:$BG$27,'ISE - Trabajo'!S$63,FALSE),"")</f>
        <v/>
      </c>
      <c r="T60" s="138">
        <f>IFERROR(VLOOKUP($A60,'Datos Consolidados'!$A$5:$BG$27,'ISE - Trabajo'!T$63,FALSE),"")</f>
        <v>3.9230769230769229</v>
      </c>
      <c r="U60" s="138">
        <f>IFERROR(VLOOKUP($A60,'Datos Consolidados'!$A$5:$BG$27,'ISE - Trabajo'!U$63,FALSE),"")</f>
        <v>0.53846153846153844</v>
      </c>
      <c r="V60" s="138">
        <f>IFERROR(VLOOKUP($A60,'Datos Consolidados'!$A$5:$BG$27,'ISE - Trabajo'!V$63,FALSE),"")</f>
        <v>3.7692307692307692</v>
      </c>
      <c r="W60" s="138">
        <f>IFERROR(VLOOKUP($A60,'Datos Consolidados'!$A$5:$BG$27,'ISE - Trabajo'!W$63,FALSE),"")</f>
        <v>0.69230769230769229</v>
      </c>
      <c r="X60" s="138">
        <f>IFERROR(VLOOKUP($A60,'Datos Consolidados'!$A$5:$BG$27,'ISE - Trabajo'!X$63,FALSE),"")</f>
        <v>0.69230769230769229</v>
      </c>
      <c r="Y60" s="138" t="str">
        <f>IFERROR(VLOOKUP($A60,'Datos Consolidados'!$A$5:$BG$27,'ISE - Trabajo'!Y$63,FALSE),"")</f>
        <v/>
      </c>
      <c r="Z60" s="138">
        <f>IFERROR(VLOOKUP($A60,'Datos Consolidados'!$A$5:$BG$27,'ISE - Trabajo'!Z$63,FALSE),"")</f>
        <v>4.0769230769230766</v>
      </c>
      <c r="AA60" s="138">
        <f>IFERROR(VLOOKUP($A60,'Datos Consolidados'!$A$5:$BG$27,'ISE - Trabajo'!AA$63,FALSE),"")</f>
        <v>3</v>
      </c>
      <c r="AB60" s="138"/>
      <c r="AC60" s="138" t="str">
        <f>IFERROR(VLOOKUP($A60,'Datos Consolidados'!$A$5:$BG$27,'ISE - Trabajo'!AC$63,FALSE),"")</f>
        <v/>
      </c>
      <c r="AD60" s="138">
        <f>IFERROR(VLOOKUP($A60,'Datos Consolidados'!$A$5:$BG$27,'ISE - Trabajo'!AD$63,FALSE),"")</f>
        <v>4.1538461538461542</v>
      </c>
      <c r="AE60" s="138">
        <f>IFERROR(VLOOKUP($A60,'Datos Consolidados'!$A$5:$BG$27,'ISE - Trabajo'!AE$63,FALSE),"")</f>
        <v>2.6153846153846154</v>
      </c>
      <c r="AF60" s="138">
        <f>IFERROR(VLOOKUP($A60,'Datos Consolidados'!$A$5:$BG$27,'ISE - Trabajo'!AF$63,FALSE),"")</f>
        <v>3.9230769230769229</v>
      </c>
      <c r="AG60" s="138">
        <f>IFERROR(VLOOKUP($A60,'Datos Consolidados'!$A$5:$BG$27,'ISE - Trabajo'!AG$63,FALSE),"")</f>
        <v>3.8461538461538463</v>
      </c>
      <c r="AH60" s="138" t="str">
        <f>IFERROR(VLOOKUP($A60,'Datos Consolidados'!$A$5:$BG$27,'ISE - Trabajo'!AH$63,FALSE),"")</f>
        <v/>
      </c>
      <c r="AI60" s="138">
        <f>IFERROR(VLOOKUP($A60,'Datos Consolidados'!$A$5:$BG$27,'ISE - Trabajo'!AI$63,FALSE),"")</f>
        <v>1.3272841560989349E-2</v>
      </c>
      <c r="AJ60" s="138">
        <f>IFERROR(VLOOKUP($A60,'Datos Consolidados'!$A$5:$BG$27,'ISE - Trabajo'!AJ$63,FALSE),"")</f>
        <v>0.94675506668691811</v>
      </c>
      <c r="AK60" s="138">
        <f>IFERROR(VLOOKUP($A60,'Datos Consolidados'!$A$5:$BG$27,'ISE - Trabajo'!AK$63,FALSE),"")</f>
        <v>2.2525055797406261E-2</v>
      </c>
      <c r="AL60" s="138">
        <f>IFERROR(VLOOKUP($A60,'Datos Consolidados'!$A$5:$BG$27,'ISE - Trabajo'!AL$63,FALSE),"")</f>
        <v>9.1781008181686667E-4</v>
      </c>
      <c r="AM60" s="138">
        <f>IFERROR(VLOOKUP($A60,'Datos Consolidados'!$A$5:$BG$27,'ISE - Trabajo'!AM$63,FALSE),"")</f>
        <v>1.6968326469507418E-2</v>
      </c>
      <c r="AN60" s="138">
        <f>IFERROR(VLOOKUP($A60,'Datos Consolidados'!$A$5:$BG$27,'ISE - Trabajo'!AN$63,FALSE),"")</f>
        <v>0.53232201569628101</v>
      </c>
      <c r="AO60" s="138">
        <f>IFERROR(VLOOKUP($A60,'Datos Consolidados'!$A$5:$BG$27,'ISE - Trabajo'!AO$63,FALSE),"")</f>
        <v>0.68201078257969461</v>
      </c>
      <c r="AP60" s="138">
        <f>IFERROR(VLOOKUP($A60,'Datos Consolidados'!$A$5:$BG$27,'ISE - Trabajo'!AP$63,FALSE),"")</f>
        <v>1.38E-2</v>
      </c>
      <c r="AQ60" s="138" t="str">
        <f>IFERROR(VLOOKUP($A60,'Datos Consolidados'!$A$5:$BG$27,'ISE - Trabajo'!AQ$63,FALSE),"")</f>
        <v/>
      </c>
      <c r="AR60" s="138"/>
      <c r="AS60" s="138">
        <f>IFERROR(VLOOKUP($A60,'Datos Consolidados'!$A$5:$BG$27,'ISE - Trabajo'!AS$63,FALSE),"")</f>
        <v>0.80142295546086872</v>
      </c>
      <c r="AT60" s="138">
        <f>IFERROR(VLOOKUP($A60,'Datos Consolidados'!$A$5:$BG$27,'ISE - Trabajo'!AT$63,FALSE),"")</f>
        <v>430.52367289543395</v>
      </c>
      <c r="AU60" s="138">
        <f>IFERROR(VLOOKUP($A60,'Datos Consolidados'!$A$5:$BG$27,'ISE - Trabajo'!AU$63,FALSE),"")</f>
        <v>0</v>
      </c>
      <c r="AV60" s="138"/>
      <c r="AW60" s="138">
        <f>IFERROR(VLOOKUP($A60,'Datos Consolidados'!$A$5:$BG$27,'ISE - Trabajo'!AW$63,FALSE),"")</f>
        <v>0.13400000000000001</v>
      </c>
      <c r="AX60" s="138">
        <f>IFERROR(VLOOKUP($A60,'Datos Consolidados'!$A$5:$BG$27,'ISE - Trabajo'!AX$63,FALSE),"")</f>
        <v>0.99416533557083897</v>
      </c>
      <c r="AY60" s="138">
        <f>IFERROR(VLOOKUP($A60,'Datos Consolidados'!$A$5:$BG$27,'ISE - Trabajo'!AY$63,FALSE),"")</f>
        <v>630.33296707853845</v>
      </c>
      <c r="AZ60" s="138">
        <f>IFERROR(VLOOKUP($A60,'Datos Consolidados'!$A$5:$BG$27,'ISE - Trabajo'!AZ$63,FALSE),"")</f>
        <v>0.74055197392702754</v>
      </c>
      <c r="BA60" s="138">
        <f>IFERROR(VLOOKUP($A60,'Datos Consolidados'!$A$5:$BG$27,'ISE - Trabajo'!BA$63,FALSE),"")</f>
        <v>0.87872693192630946</v>
      </c>
      <c r="BB60" s="138"/>
      <c r="BC60" s="138"/>
      <c r="BD60" s="138">
        <f>IFERROR(VLOOKUP($A60,'Datos Consolidados'!$A$5:$BG$27,'ISE - Trabajo'!BD$63,FALSE),"")</f>
        <v>8.151145379583705E-3</v>
      </c>
      <c r="BE60" s="138">
        <f>IFERROR(VLOOKUP($A60,'Datos Consolidados'!$A$5:$BG$27,'ISE - Trabajo'!BE$63,FALSE),"")</f>
        <v>0.16142570304348502</v>
      </c>
      <c r="BF60" s="138">
        <f>IFERROR(VLOOKUP($A60,'Datos Consolidados'!$A$5:$BG$27,'ISE - Trabajo'!BF$63,FALSE),"")</f>
        <v>0.50387084224802536</v>
      </c>
      <c r="BG60" s="138">
        <f>IFERROR(VLOOKUP($A60,'Datos Consolidados'!$A$5:$BG$27,'ISE - Trabajo'!BG$63,FALSE),"")</f>
        <v>0.69230769230769229</v>
      </c>
      <c r="BH60" s="138" t="str">
        <f>IFERROR(VLOOKUP($A60,'Datos Consolidados'!$A$5:$BG$27,'ISE - Trabajo'!BH$63,FALSE),"")</f>
        <v/>
      </c>
      <c r="BI60" s="138">
        <f>IFERROR(VLOOKUP($A60,'Datos Consolidados'!$A$5:$BG$27,'ISE - Trabajo'!BI$63,FALSE),"")</f>
        <v>1.7891782175564121E-2</v>
      </c>
      <c r="BJ60" s="138">
        <f>IFERROR(VLOOKUP($A60,'Datos Consolidados'!$A$5:$BG$27,'ISE - Trabajo'!BJ$63,FALSE),"")</f>
        <v>0.53846153846153844</v>
      </c>
      <c r="BK60" s="138" t="str">
        <f>IFERROR(VLOOKUP($A60,'Datos Consolidados'!$A$5:$BG$27,'ISE - Trabajo'!BK$63,FALSE),"")</f>
        <v/>
      </c>
      <c r="BL60" s="138"/>
      <c r="BM60" s="138">
        <f>IFERROR(VLOOKUP($A60,'Datos Consolidados'!$A$5:$BG$27,'ISE - Trabajo'!BM$63,FALSE),"")</f>
        <v>3.5927987248830711</v>
      </c>
      <c r="BN60" s="138">
        <f>IFERROR(VLOOKUP($A60,'Datos Consolidados'!$A$5:$BG$27,'ISE - Trabajo'!BN$63,FALSE),"")</f>
        <v>525.8550860965222</v>
      </c>
      <c r="BO60" s="138">
        <f>IFERROR(VLOOKUP($A60,'Datos Consolidados'!$A$5:$BG$27,'ISE - Trabajo'!BO$63,FALSE),"")</f>
        <v>3129836721.3333335</v>
      </c>
      <c r="BP60" s="138" t="str">
        <f>IFERROR(VLOOKUP($A60,'Datos Consolidados'!$A$5:$BG$27,'ISE - Trabajo'!BP$63,FALSE),"")</f>
        <v/>
      </c>
      <c r="BQ60" s="138">
        <f>IFERROR(VLOOKUP($A60,'Datos Consolidados'!$A$5:$BG$27,'ISE - Trabajo'!BQ$63,FALSE),"")</f>
        <v>0</v>
      </c>
      <c r="BR60" s="138">
        <f>IFERROR(VLOOKUP($A60,'Datos Consolidados'!$A$5:$BG$27,'ISE - Trabajo'!BR$63,FALSE),"")</f>
        <v>3.2210683639549567</v>
      </c>
      <c r="BS60" s="138">
        <f>IFERROR(VLOOKUP($A60,'Datos Consolidados'!$A$5:$BG$27,'ISE - Trabajo'!BS$63,FALSE),"")</f>
        <v>6.4421367279099133</v>
      </c>
      <c r="BT60" s="138">
        <f>IFERROR(VLOOKUP($A60,'Datos Consolidados'!$A$5:$BG$27,'ISE - Trabajo'!BT$63,FALSE),"")</f>
        <v>425.18102404205428</v>
      </c>
      <c r="BU60" s="138" t="str">
        <f>IFERROR(VLOOKUP($A60,'Datos Consolidados'!$A$5:$BG$27,'ISE - Trabajo'!BU$63,FALSE),"")</f>
        <v/>
      </c>
      <c r="BV60" s="138" t="str">
        <f>IFERROR(VLOOKUP($A60,'Datos Consolidados'!$A$5:$BG$27,'ISE - Trabajo'!BV$63,FALSE),"")</f>
        <v/>
      </c>
      <c r="BW60" s="138">
        <f>IFERROR(VLOOKUP($A60,'Datos Consolidados'!$A$5:$BG$27,'ISE - Trabajo'!BW$63,FALSE),"")</f>
        <v>0.7283014094001149</v>
      </c>
      <c r="BX60" s="138">
        <f>IFERROR(VLOOKUP($A60,'Datos Consolidados'!$A$5:$BG$27,'ISE - Trabajo'!BX$63,FALSE),"")</f>
        <v>1.52E-2</v>
      </c>
      <c r="BY60" s="138" t="str">
        <f>IFERROR(VLOOKUP($A60,'Datos Consolidados'!$A$5:$BG$27,'ISE - Trabajo'!BY$63,FALSE),"")</f>
        <v/>
      </c>
      <c r="BZ60" s="138">
        <f>IFERROR(VLOOKUP($A60,'Datos Consolidados'!$A$5:$BG$27,'ISE - Trabajo'!BZ$63,FALSE),"")</f>
        <v>9.3875331870081687E-5</v>
      </c>
      <c r="CA60" s="138">
        <f>IFERROR(VLOOKUP($A60,'Datos Consolidados'!$A$5:$BG$27,'ISE - Trabajo'!CA$63,FALSE),"")</f>
        <v>6475073.4813966388</v>
      </c>
      <c r="CB60" s="138" t="str">
        <f>IFERROR(VLOOKUP($A60,'Datos Consolidados'!$A$5:$BG$27,'ISE - Trabajo'!CB$63,FALSE),"")</f>
        <v/>
      </c>
      <c r="CC60" s="138">
        <f>IFERROR(VLOOKUP($A60,'Datos Consolidados'!$A$5:$BG$27,'ISE - Trabajo'!CC$63,FALSE),"")</f>
        <v>0</v>
      </c>
      <c r="CD60" s="138">
        <f>IFERROR(VLOOKUP($A60,'Datos Consolidados'!$A$5:$BG$27,'ISE - Trabajo'!CD$63,FALSE),"")</f>
        <v>66661</v>
      </c>
      <c r="CE60" s="138" t="str">
        <f>IFERROR(VLOOKUP($A60,'Datos Consolidados'!$A$5:$BG$27,'ISE - Trabajo'!CE$63,FALSE),"")</f>
        <v/>
      </c>
      <c r="CF60" s="138" t="str">
        <f>IFERROR(VLOOKUP($A60,'Datos Consolidados'!$A$5:$BG$27,'ISE - Trabajo'!CF$63,FALSE),"")</f>
        <v/>
      </c>
    </row>
    <row r="61" spans="1:84" x14ac:dyDescent="0.45">
      <c r="A61" s="137" t="s">
        <v>196</v>
      </c>
      <c r="B61" s="138">
        <f>IFERROR(VLOOKUP($A61,'Datos Consolidados'!$A$5:$BG$27,'ISE - Trabajo'!B$63,FALSE),"")</f>
        <v>0</v>
      </c>
      <c r="C61" s="138">
        <f>IFERROR(VLOOKUP($A61,'Datos Consolidados'!$A$5:$BG$27,'ISE - Trabajo'!C$63,FALSE),"")</f>
        <v>0</v>
      </c>
      <c r="D61" s="138">
        <f>IFERROR(VLOOKUP($A61,'Datos Consolidados'!$A$5:$BG$27,'ISE - Trabajo'!D$63,FALSE),"")</f>
        <v>2.4070774599855974E-3</v>
      </c>
      <c r="E61" s="138" t="str">
        <f>IFERROR(VLOOKUP($A61,'Datos Consolidados'!$A$5:$BG$27,'ISE - Trabajo'!E$63,FALSE),"")</f>
        <v/>
      </c>
      <c r="F61" s="138">
        <f>IFERROR(VLOOKUP($A61,'Datos Consolidados'!$A$5:$BG$27,'ISE - Trabajo'!F$63,FALSE),"")</f>
        <v>0.10126685089617937</v>
      </c>
      <c r="G61" s="138">
        <f>IFERROR(VLOOKUP($A61,'Datos Consolidados'!$A$5:$BG$27,'ISE - Trabajo'!G$63,FALSE),"")</f>
        <v>2.6279494697217395E-3</v>
      </c>
      <c r="H61" s="138">
        <f>IFERROR(VLOOKUP($A61,'Datos Consolidados'!$A$5:$BG$27,'ISE - Trabajo'!H$63,FALSE),"")</f>
        <v>0.88051750380517502</v>
      </c>
      <c r="I61" s="138" t="str">
        <f>IFERROR(VLOOKUP($A61,'Datos Consolidados'!$A$5:$BG$27,'ISE - Trabajo'!I$63,FALSE),"")</f>
        <v/>
      </c>
      <c r="J61" s="138" t="str">
        <f>IFERROR(VLOOKUP($A61,'Datos Consolidados'!$A$5:$BG$27,'ISE - Trabajo'!J$63,FALSE),"")</f>
        <v/>
      </c>
      <c r="K61" s="138">
        <f>IFERROR(VLOOKUP($A61,'Datos Consolidados'!$A$5:$BG$27,'ISE - Trabajo'!K$63,FALSE),"")</f>
        <v>0.31026328187694452</v>
      </c>
      <c r="L61" s="138">
        <f>IFERROR(VLOOKUP($A61,'Datos Consolidados'!$A$5:$BG$27,'ISE - Trabajo'!L$63,FALSE),"")</f>
        <v>0.37089054695174201</v>
      </c>
      <c r="M61" s="138">
        <f>IFERROR(VLOOKUP($A61,'Datos Consolidados'!$A$5:$BG$27,'ISE - Trabajo'!M$63,FALSE),"")</f>
        <v>0.12257295190343749</v>
      </c>
      <c r="N61" s="138">
        <f>IFERROR(VLOOKUP($A61,'Datos Consolidados'!$A$5:$BG$27,'ISE - Trabajo'!N$63,FALSE),"")</f>
        <v>183</v>
      </c>
      <c r="O61" s="138" t="str">
        <f>IFERROR(VLOOKUP($A61,'Datos Consolidados'!$A$5:$BG$27,'ISE - Trabajo'!O$63,FALSE),"")</f>
        <v/>
      </c>
      <c r="P61" s="138">
        <f>IFERROR(VLOOKUP($A61,'Datos Consolidados'!$A$5:$BG$27,'ISE - Trabajo'!P$63,FALSE),"")</f>
        <v>5.2218085106382981</v>
      </c>
      <c r="Q61" s="138">
        <f>IFERROR(VLOOKUP($A61,'Datos Consolidados'!$A$5:$BG$27,'ISE - Trabajo'!Q$63,FALSE),"")</f>
        <v>3.7659574468085109</v>
      </c>
      <c r="R61" s="138" t="str">
        <f>IFERROR(VLOOKUP($A61,'Datos Consolidados'!$A$5:$BG$27,'ISE - Trabajo'!R$63,FALSE),"")</f>
        <v/>
      </c>
      <c r="S61" s="138" t="str">
        <f>IFERROR(VLOOKUP($A61,'Datos Consolidados'!$A$5:$BG$27,'ISE - Trabajo'!S$63,FALSE),"")</f>
        <v/>
      </c>
      <c r="T61" s="138">
        <f>IFERROR(VLOOKUP($A61,'Datos Consolidados'!$A$5:$BG$27,'ISE - Trabajo'!T$63,FALSE),"")</f>
        <v>3.8723404255319149</v>
      </c>
      <c r="U61" s="138">
        <f>IFERROR(VLOOKUP($A61,'Datos Consolidados'!$A$5:$BG$27,'ISE - Trabajo'!U$63,FALSE),"")</f>
        <v>0.38297872340425532</v>
      </c>
      <c r="V61" s="138">
        <f>IFERROR(VLOOKUP($A61,'Datos Consolidados'!$A$5:$BG$27,'ISE - Trabajo'!V$63,FALSE),"")</f>
        <v>4.3404255319148932</v>
      </c>
      <c r="W61" s="138">
        <f>IFERROR(VLOOKUP($A61,'Datos Consolidados'!$A$5:$BG$27,'ISE - Trabajo'!W$63,FALSE),"")</f>
        <v>0.68085106382978722</v>
      </c>
      <c r="X61" s="138">
        <f>IFERROR(VLOOKUP($A61,'Datos Consolidados'!$A$5:$BG$27,'ISE - Trabajo'!X$63,FALSE),"")</f>
        <v>0.44680851063829785</v>
      </c>
      <c r="Y61" s="138" t="str">
        <f>IFERROR(VLOOKUP($A61,'Datos Consolidados'!$A$5:$BG$27,'ISE - Trabajo'!Y$63,FALSE),"")</f>
        <v/>
      </c>
      <c r="Z61" s="138">
        <f>IFERROR(VLOOKUP($A61,'Datos Consolidados'!$A$5:$BG$27,'ISE - Trabajo'!Z$63,FALSE),"")</f>
        <v>3.3404255319148937</v>
      </c>
      <c r="AA61" s="138">
        <f>IFERROR(VLOOKUP($A61,'Datos Consolidados'!$A$5:$BG$27,'ISE - Trabajo'!AA$63,FALSE),"")</f>
        <v>2.8723404255319149</v>
      </c>
      <c r="AB61" s="138"/>
      <c r="AC61" s="138" t="str">
        <f>IFERROR(VLOOKUP($A61,'Datos Consolidados'!$A$5:$BG$27,'ISE - Trabajo'!AC$63,FALSE),"")</f>
        <v/>
      </c>
      <c r="AD61" s="138">
        <f>IFERROR(VLOOKUP($A61,'Datos Consolidados'!$A$5:$BG$27,'ISE - Trabajo'!AD$63,FALSE),"")</f>
        <v>3.7659574468085109</v>
      </c>
      <c r="AE61" s="138">
        <f>IFERROR(VLOOKUP($A61,'Datos Consolidados'!$A$5:$BG$27,'ISE - Trabajo'!AE$63,FALSE),"")</f>
        <v>2.6808510638297873</v>
      </c>
      <c r="AF61" s="138">
        <f>IFERROR(VLOOKUP($A61,'Datos Consolidados'!$A$5:$BG$27,'ISE - Trabajo'!AF$63,FALSE),"")</f>
        <v>3.7021276595744679</v>
      </c>
      <c r="AG61" s="138">
        <f>IFERROR(VLOOKUP($A61,'Datos Consolidados'!$A$5:$BG$27,'ISE - Trabajo'!AG$63,FALSE),"")</f>
        <v>3.1063829787234041</v>
      </c>
      <c r="AH61" s="138" t="str">
        <f>IFERROR(VLOOKUP($A61,'Datos Consolidados'!$A$5:$BG$27,'ISE - Trabajo'!AH$63,FALSE),"")</f>
        <v/>
      </c>
      <c r="AI61" s="138">
        <f>IFERROR(VLOOKUP($A61,'Datos Consolidados'!$A$5:$BG$27,'ISE - Trabajo'!AI$63,FALSE),"")</f>
        <v>4.3628737072211939E-2</v>
      </c>
      <c r="AJ61" s="138">
        <f>IFERROR(VLOOKUP($A61,'Datos Consolidados'!$A$5:$BG$27,'ISE - Trabajo'!AJ$63,FALSE),"")</f>
        <v>0.61607929672128015</v>
      </c>
      <c r="AK61" s="138">
        <f>IFERROR(VLOOKUP($A61,'Datos Consolidados'!$A$5:$BG$27,'ISE - Trabajo'!AK$63,FALSE),"")</f>
        <v>0.33773926879936617</v>
      </c>
      <c r="AL61" s="138">
        <f>IFERROR(VLOOKUP($A61,'Datos Consolidados'!$A$5:$BG$27,'ISE - Trabajo'!AL$63,FALSE),"")</f>
        <v>1.2614885885870009E-2</v>
      </c>
      <c r="AM61" s="138">
        <f>IFERROR(VLOOKUP($A61,'Datos Consolidados'!$A$5:$BG$27,'ISE - Trabajo'!AM$63,FALSE),"")</f>
        <v>7.2665503329736217E-2</v>
      </c>
      <c r="AN61" s="138">
        <f>IFERROR(VLOOKUP($A61,'Datos Consolidados'!$A$5:$BG$27,'ISE - Trabajo'!AN$63,FALSE),"")</f>
        <v>0.61793417488786173</v>
      </c>
      <c r="AO61" s="138">
        <f>IFERROR(VLOOKUP($A61,'Datos Consolidados'!$A$5:$BG$27,'ISE - Trabajo'!AO$63,FALSE),"")</f>
        <v>0.54494652451619174</v>
      </c>
      <c r="AP61" s="138">
        <f>IFERROR(VLOOKUP($A61,'Datos Consolidados'!$A$5:$BG$27,'ISE - Trabajo'!AP$63,FALSE),"")</f>
        <v>3.8100000000000002E-2</v>
      </c>
      <c r="AQ61" s="138" t="str">
        <f>IFERROR(VLOOKUP($A61,'Datos Consolidados'!$A$5:$BG$27,'ISE - Trabajo'!AQ$63,FALSE),"")</f>
        <v/>
      </c>
      <c r="AR61" s="138"/>
      <c r="AS61" s="138">
        <f>IFERROR(VLOOKUP($A61,'Datos Consolidados'!$A$5:$BG$27,'ISE - Trabajo'!AS$63,FALSE),"")</f>
        <v>0.76994423019931102</v>
      </c>
      <c r="AT61" s="138">
        <f>IFERROR(VLOOKUP($A61,'Datos Consolidados'!$A$5:$BG$27,'ISE - Trabajo'!AT$63,FALSE),"")</f>
        <v>457.93638827252977</v>
      </c>
      <c r="AU61" s="138">
        <f>IFERROR(VLOOKUP($A61,'Datos Consolidados'!$A$5:$BG$27,'ISE - Trabajo'!AU$63,FALSE),"")</f>
        <v>0.25</v>
      </c>
      <c r="AV61" s="138"/>
      <c r="AW61" s="138">
        <f>IFERROR(VLOOKUP($A61,'Datos Consolidados'!$A$5:$BG$27,'ISE - Trabajo'!AW$63,FALSE),"")</f>
        <v>0.20499999999999999</v>
      </c>
      <c r="AX61" s="138">
        <f>IFERROR(VLOOKUP($A61,'Datos Consolidados'!$A$5:$BG$27,'ISE - Trabajo'!AX$63,FALSE),"")</f>
        <v>0.979236393834375</v>
      </c>
      <c r="AY61" s="138">
        <f>IFERROR(VLOOKUP($A61,'Datos Consolidados'!$A$5:$BG$27,'ISE - Trabajo'!AY$63,FALSE),"")</f>
        <v>585.44782075424905</v>
      </c>
      <c r="AZ61" s="138">
        <f>IFERROR(VLOOKUP($A61,'Datos Consolidados'!$A$5:$BG$27,'ISE - Trabajo'!AZ$63,FALSE),"")</f>
        <v>0.2669678331544969</v>
      </c>
      <c r="BA61" s="138">
        <f>IFERROR(VLOOKUP($A61,'Datos Consolidados'!$A$5:$BG$27,'ISE - Trabajo'!BA$63,FALSE),"")</f>
        <v>0.77834450667982313</v>
      </c>
      <c r="BB61" s="138"/>
      <c r="BC61" s="138"/>
      <c r="BD61" s="138">
        <f>IFERROR(VLOOKUP($A61,'Datos Consolidados'!$A$5:$BG$27,'ISE - Trabajo'!BD$63,FALSE),"")</f>
        <v>1.541401545391582E-2</v>
      </c>
      <c r="BE61" s="138">
        <f>IFERROR(VLOOKUP($A61,'Datos Consolidados'!$A$5:$BG$27,'ISE - Trabajo'!BE$63,FALSE),"")</f>
        <v>0.5215425222395258</v>
      </c>
      <c r="BF61" s="138">
        <f>IFERROR(VLOOKUP($A61,'Datos Consolidados'!$A$5:$BG$27,'ISE - Trabajo'!BF$63,FALSE),"")</f>
        <v>2.4463210988183513E-2</v>
      </c>
      <c r="BG61" s="138">
        <f>IFERROR(VLOOKUP($A61,'Datos Consolidados'!$A$5:$BG$27,'ISE - Trabajo'!BG$63,FALSE),"")</f>
        <v>0.72340425531914898</v>
      </c>
      <c r="BH61" s="138" t="str">
        <f>IFERROR(VLOOKUP($A61,'Datos Consolidados'!$A$5:$BG$27,'ISE - Trabajo'!BH$63,FALSE),"")</f>
        <v/>
      </c>
      <c r="BI61" s="138">
        <f>IFERROR(VLOOKUP($A61,'Datos Consolidados'!$A$5:$BG$27,'ISE - Trabajo'!BI$63,FALSE),"")</f>
        <v>1.0871291155880687E-2</v>
      </c>
      <c r="BJ61" s="138">
        <f>IFERROR(VLOOKUP($A61,'Datos Consolidados'!$A$5:$BG$27,'ISE - Trabajo'!BJ$63,FALSE),"")</f>
        <v>0.65957446808510634</v>
      </c>
      <c r="BK61" s="138" t="str">
        <f>IFERROR(VLOOKUP($A61,'Datos Consolidados'!$A$5:$BG$27,'ISE - Trabajo'!BK$63,FALSE),"")</f>
        <v/>
      </c>
      <c r="BL61" s="138"/>
      <c r="BM61" s="138">
        <f>IFERROR(VLOOKUP($A61,'Datos Consolidados'!$A$5:$BG$27,'ISE - Trabajo'!BM$63,FALSE),"")</f>
        <v>2.6937148286552488</v>
      </c>
      <c r="BN61" s="138">
        <f>IFERROR(VLOOKUP($A61,'Datos Consolidados'!$A$5:$BG$27,'ISE - Trabajo'!BN$63,FALSE),"")</f>
        <v>666.08221217657058</v>
      </c>
      <c r="BO61" s="138">
        <f>IFERROR(VLOOKUP($A61,'Datos Consolidados'!$A$5:$BG$27,'ISE - Trabajo'!BO$63,FALSE),"")</f>
        <v>4666550255.5244446</v>
      </c>
      <c r="BP61" s="138" t="str">
        <f>IFERROR(VLOOKUP($A61,'Datos Consolidados'!$A$5:$BG$27,'ISE - Trabajo'!BP$63,FALSE),"")</f>
        <v/>
      </c>
      <c r="BQ61" s="138">
        <f>IFERROR(VLOOKUP($A61,'Datos Consolidados'!$A$5:$BG$27,'ISE - Trabajo'!BQ$63,FALSE),"")</f>
        <v>9.7362688183820758</v>
      </c>
      <c r="BR61" s="138">
        <f>IFERROR(VLOOKUP($A61,'Datos Consolidados'!$A$5:$BG$27,'ISE - Trabajo'!BR$63,FALSE),"")</f>
        <v>12.170336022977594</v>
      </c>
      <c r="BS61" s="138">
        <f>IFERROR(VLOOKUP($A61,'Datos Consolidados'!$A$5:$BG$27,'ISE - Trabajo'!BS$63,FALSE),"")</f>
        <v>7.3022016137865569</v>
      </c>
      <c r="BT61" s="138">
        <f>IFERROR(VLOOKUP($A61,'Datos Consolidados'!$A$5:$BG$27,'ISE - Trabajo'!BT$63,FALSE),"")</f>
        <v>985.79721786118512</v>
      </c>
      <c r="BU61" s="138" t="str">
        <f>IFERROR(VLOOKUP($A61,'Datos Consolidados'!$A$5:$BG$27,'ISE - Trabajo'!BU$63,FALSE),"")</f>
        <v/>
      </c>
      <c r="BV61" s="138" t="str">
        <f>IFERROR(VLOOKUP($A61,'Datos Consolidados'!$A$5:$BG$27,'ISE - Trabajo'!BV$63,FALSE),"")</f>
        <v/>
      </c>
      <c r="BW61" s="138">
        <f>IFERROR(VLOOKUP($A61,'Datos Consolidados'!$A$5:$BG$27,'ISE - Trabajo'!BW$63,FALSE),"")</f>
        <v>0.74163106396612954</v>
      </c>
      <c r="BX61" s="138">
        <f>IFERROR(VLOOKUP($A61,'Datos Consolidados'!$A$5:$BG$27,'ISE - Trabajo'!BX$63,FALSE),"")</f>
        <v>2.23E-2</v>
      </c>
      <c r="BY61" s="138" t="str">
        <f>IFERROR(VLOOKUP($A61,'Datos Consolidados'!$A$5:$BG$27,'ISE - Trabajo'!BY$63,FALSE),"")</f>
        <v/>
      </c>
      <c r="BZ61" s="138">
        <f>IFERROR(VLOOKUP($A61,'Datos Consolidados'!$A$5:$BG$27,'ISE - Trabajo'!BZ$63,FALSE),"")</f>
        <v>5.3368878620200902E-5</v>
      </c>
      <c r="CA61" s="138">
        <f>IFERROR(VLOOKUP($A61,'Datos Consolidados'!$A$5:$BG$27,'ISE - Trabajo'!CA$63,FALSE),"")</f>
        <v>10662161.421266874</v>
      </c>
      <c r="CB61" s="138" t="str">
        <f>IFERROR(VLOOKUP($A61,'Datos Consolidados'!$A$5:$BG$27,'ISE - Trabajo'!CB$63,FALSE),"")</f>
        <v/>
      </c>
      <c r="CC61" s="138">
        <f>IFERROR(VLOOKUP($A61,'Datos Consolidados'!$A$5:$BG$27,'ISE - Trabajo'!CC$63,FALSE),"")</f>
        <v>0</v>
      </c>
      <c r="CD61" s="138">
        <f>IFERROR(VLOOKUP($A61,'Datos Consolidados'!$A$5:$BG$27,'ISE - Trabajo'!CD$63,FALSE),"")</f>
        <v>179571</v>
      </c>
      <c r="CE61" s="138" t="str">
        <f>IFERROR(VLOOKUP($A61,'Datos Consolidados'!$A$5:$BG$27,'ISE - Trabajo'!CE$63,FALSE),"")</f>
        <v/>
      </c>
      <c r="CF61" s="138" t="str">
        <f>IFERROR(VLOOKUP($A61,'Datos Consolidados'!$A$5:$BG$27,'ISE - Trabajo'!CF$63,FALSE),"")</f>
        <v/>
      </c>
    </row>
    <row r="62" spans="1:84" x14ac:dyDescent="0.45">
      <c r="A62" s="143"/>
      <c r="B62" s="144"/>
    </row>
    <row r="63" spans="1:84" x14ac:dyDescent="0.45">
      <c r="B63" s="116">
        <f>IFERROR(HLOOKUP(B38,'Datos Consolidados'!$B$4:$BG$29,26,FALSE),"")</f>
        <v>2</v>
      </c>
      <c r="C63" s="116">
        <f>IFERROR(HLOOKUP(C38,'Datos Consolidados'!$B$4:$BG$29,26,FALSE),"")</f>
        <v>3</v>
      </c>
      <c r="D63" s="116">
        <f>IFERROR(HLOOKUP(D38,'Datos Consolidados'!$B$4:$BG$29,26,FALSE),"")</f>
        <v>4</v>
      </c>
      <c r="E63" s="116" t="str">
        <f>IFERROR(HLOOKUP(E38,'Datos Consolidados'!$B$4:$BG$29,26,FALSE),"")</f>
        <v/>
      </c>
      <c r="F63" s="116">
        <f>IFERROR(HLOOKUP(F38,'Datos Consolidados'!$B$4:$BG$29,26,FALSE),"")</f>
        <v>5</v>
      </c>
      <c r="G63" s="116">
        <f>IFERROR(HLOOKUP(G38,'Datos Consolidados'!$B$4:$BG$29,26,FALSE),"")</f>
        <v>6</v>
      </c>
      <c r="H63" s="116">
        <f>IFERROR(HLOOKUP(H38,'Datos Consolidados'!$B$4:$BG$29,26,FALSE),"")</f>
        <v>7</v>
      </c>
      <c r="I63" s="116" t="str">
        <f>IFERROR(HLOOKUP(I38,'Datos Consolidados'!$B$4:$BG$29,26,FALSE),"")</f>
        <v/>
      </c>
      <c r="J63" s="116" t="str">
        <f>IFERROR(HLOOKUP(J38,'Datos Consolidados'!$B$4:$BG$29,26,FALSE),"")</f>
        <v/>
      </c>
      <c r="K63" s="116">
        <f>IFERROR(HLOOKUP(K38,'Datos Consolidados'!$B$4:$BG$29,26,FALSE),"")</f>
        <v>8</v>
      </c>
      <c r="L63" s="116">
        <f>IFERROR(HLOOKUP(L38,'Datos Consolidados'!$B$4:$BG$29,26,FALSE),"")</f>
        <v>9</v>
      </c>
      <c r="M63" s="116">
        <f>IFERROR(HLOOKUP(M38,'Datos Consolidados'!$B$4:$BG$29,26,FALSE),"")</f>
        <v>10</v>
      </c>
      <c r="N63" s="116">
        <f>IFERROR(HLOOKUP(N38,'Datos Consolidados'!$B$4:$BG$29,26,FALSE),"")</f>
        <v>11</v>
      </c>
      <c r="O63" s="116" t="str">
        <f>IFERROR(HLOOKUP(O38,'Datos Consolidados'!$B$4:$BG$29,26,FALSE),"")</f>
        <v/>
      </c>
      <c r="P63" s="116">
        <f>IFERROR(HLOOKUP(P38,'Datos Consolidados'!$B$4:$BG$29,26,FALSE),"")</f>
        <v>12</v>
      </c>
      <c r="Q63" s="116">
        <f>IFERROR(HLOOKUP(Q38,'Datos Consolidados'!$B$4:$BG$29,26,FALSE),"")</f>
        <v>13</v>
      </c>
      <c r="R63" s="116" t="str">
        <f>IFERROR(HLOOKUP(R38,'Datos Consolidados'!$B$4:$BG$29,26,FALSE),"")</f>
        <v/>
      </c>
      <c r="S63" s="116" t="str">
        <f>IFERROR(HLOOKUP(S38,'Datos Consolidados'!$B$4:$BG$29,26,FALSE),"")</f>
        <v/>
      </c>
      <c r="T63" s="116">
        <f>IFERROR(HLOOKUP(T38,'Datos Consolidados'!$B$4:$BG$29,26,FALSE),"")</f>
        <v>14</v>
      </c>
      <c r="U63" s="116">
        <f>IFERROR(HLOOKUP(U38,'Datos Consolidados'!$B$4:$BG$29,26,FALSE),"")</f>
        <v>15</v>
      </c>
      <c r="V63" s="116">
        <f>IFERROR(HLOOKUP(V38,'Datos Consolidados'!$B$4:$BG$29,26,FALSE),"")</f>
        <v>16</v>
      </c>
      <c r="W63" s="116">
        <f>IFERROR(HLOOKUP(W38,'Datos Consolidados'!$B$4:$BG$29,26,FALSE),"")</f>
        <v>17</v>
      </c>
      <c r="X63" s="116">
        <f>IFERROR(HLOOKUP(X38,'Datos Consolidados'!$B$4:$BG$29,26,FALSE),"")</f>
        <v>18</v>
      </c>
      <c r="Y63" s="116" t="str">
        <f>IFERROR(HLOOKUP(Y38,'Datos Consolidados'!$B$4:$BG$29,26,FALSE),"")</f>
        <v/>
      </c>
      <c r="Z63" s="116">
        <f>IFERROR(HLOOKUP(Z38,'Datos Consolidados'!$B$4:$BG$29,26,FALSE),"")</f>
        <v>19</v>
      </c>
      <c r="AA63" s="116">
        <f>IFERROR(HLOOKUP(AA38,'Datos Consolidados'!$B$4:$BG$29,26,FALSE),"")</f>
        <v>20</v>
      </c>
      <c r="AB63" s="116"/>
      <c r="AC63" s="116" t="str">
        <f>IFERROR(HLOOKUP(AC38,'Datos Consolidados'!$B$4:$BG$29,26,FALSE),"")</f>
        <v/>
      </c>
      <c r="AD63" s="116">
        <f>IFERROR(HLOOKUP(AD38,'Datos Consolidados'!$B$4:$BG$29,26,FALSE),"")</f>
        <v>21</v>
      </c>
      <c r="AE63" s="116">
        <f>IFERROR(HLOOKUP(AE38,'Datos Consolidados'!$B$4:$BG$29,26,FALSE),"")</f>
        <v>22</v>
      </c>
      <c r="AF63" s="116">
        <f>IFERROR(HLOOKUP(AF38,'Datos Consolidados'!$B$4:$BG$29,26,FALSE),"")</f>
        <v>23</v>
      </c>
      <c r="AG63" s="116">
        <f>IFERROR(HLOOKUP(AG38,'Datos Consolidados'!$B$4:$BG$29,26,FALSE),"")</f>
        <v>24</v>
      </c>
      <c r="AH63" s="116" t="str">
        <f>IFERROR(HLOOKUP(AH38,'Datos Consolidados'!$B$4:$BG$29,26,FALSE),"")</f>
        <v/>
      </c>
      <c r="AI63" s="116">
        <f>IFERROR(HLOOKUP(AI38,'Datos Consolidados'!$B$4:$BG$29,26,FALSE),"")</f>
        <v>25</v>
      </c>
      <c r="AJ63" s="116">
        <f>IFERROR(HLOOKUP(AJ38,'Datos Consolidados'!$B$4:$BG$29,26,FALSE),"")</f>
        <v>26</v>
      </c>
      <c r="AK63" s="116">
        <f>IFERROR(HLOOKUP(AK38,'Datos Consolidados'!$B$4:$BG$29,26,FALSE),"")</f>
        <v>27</v>
      </c>
      <c r="AL63" s="116">
        <f>IFERROR(HLOOKUP(AL38,'Datos Consolidados'!$B$4:$BG$29,26,FALSE),"")</f>
        <v>28</v>
      </c>
      <c r="AM63" s="116">
        <f>IFERROR(HLOOKUP(AM38,'Datos Consolidados'!$B$4:$BG$29,26,FALSE),"")</f>
        <v>29</v>
      </c>
      <c r="AN63" s="116">
        <f>IFERROR(HLOOKUP(AN38,'Datos Consolidados'!$B$4:$BG$29,26,FALSE),"")</f>
        <v>30</v>
      </c>
      <c r="AO63" s="116">
        <f>IFERROR(HLOOKUP(AO38,'Datos Consolidados'!$B$4:$BG$29,26,FALSE),"")</f>
        <v>31</v>
      </c>
      <c r="AP63" s="116">
        <f>IFERROR(HLOOKUP(AP38,'Datos Consolidados'!$B$4:$BG$29,26,FALSE),"")</f>
        <v>32</v>
      </c>
      <c r="AQ63" s="116" t="str">
        <f>IFERROR(HLOOKUP(AQ38,'Datos Consolidados'!$B$4:$BG$29,26,FALSE),"")</f>
        <v/>
      </c>
      <c r="AR63" s="116"/>
      <c r="AS63" s="116">
        <f>IFERROR(HLOOKUP(AS38,'Datos Consolidados'!$B$4:$BG$29,26,FALSE),"")</f>
        <v>33</v>
      </c>
      <c r="AT63" s="116">
        <f>IFERROR(HLOOKUP(AT38,'Datos Consolidados'!$B$4:$BG$29,26,FALSE),"")</f>
        <v>34</v>
      </c>
      <c r="AU63" s="116">
        <f>IFERROR(HLOOKUP(AU38,'Datos Consolidados'!$B$4:$BG$29,26,FALSE),"")</f>
        <v>35</v>
      </c>
      <c r="AV63" s="116" t="str">
        <f>IFERROR(HLOOKUP(AV38,'Datos Consolidados'!$B$4:$BG$29,26,FALSE),"")</f>
        <v/>
      </c>
      <c r="AW63" s="116">
        <f>IFERROR(HLOOKUP(AW38,'Datos Consolidados'!$B$4:$BG$29,26,FALSE),"")</f>
        <v>36</v>
      </c>
      <c r="AX63" s="116">
        <f>IFERROR(HLOOKUP(AX38,'Datos Consolidados'!$B$4:$BG$29,26,FALSE),"")</f>
        <v>37</v>
      </c>
      <c r="AY63" s="116">
        <f>IFERROR(HLOOKUP(AY38,'Datos Consolidados'!$B$4:$BG$29,26,FALSE),"")</f>
        <v>38</v>
      </c>
      <c r="AZ63" s="116">
        <f>IFERROR(HLOOKUP(AZ38,'Datos Consolidados'!$B$4:$BG$29,26,FALSE),"")</f>
        <v>39</v>
      </c>
      <c r="BA63" s="116">
        <f>IFERROR(HLOOKUP(BA38,'Datos Consolidados'!$B$4:$BG$29,26,FALSE),"")</f>
        <v>40</v>
      </c>
      <c r="BB63" s="116"/>
      <c r="BC63" s="116"/>
      <c r="BD63" s="116">
        <f>IFERROR(HLOOKUP(BD38,'Datos Consolidados'!$B$4:$BG$29,26,FALSE),"")</f>
        <v>41</v>
      </c>
      <c r="BE63" s="116">
        <f>IFERROR(HLOOKUP(BE38,'Datos Consolidados'!$B$4:$BG$29,26,FALSE),"")</f>
        <v>42</v>
      </c>
      <c r="BF63" s="116">
        <f>IFERROR(HLOOKUP(BF38,'Datos Consolidados'!$B$4:$BG$29,26,FALSE),"")</f>
        <v>43</v>
      </c>
      <c r="BG63" s="116">
        <f>IFERROR(HLOOKUP(BG38,'Datos Consolidados'!$B$4:$BG$29,26,FALSE),"")</f>
        <v>44</v>
      </c>
      <c r="BH63" s="116" t="str">
        <f>IFERROR(HLOOKUP(BH38,'Datos Consolidados'!$B$4:$BG$29,26,FALSE),"")</f>
        <v/>
      </c>
      <c r="BI63" s="116">
        <f>IFERROR(HLOOKUP(BI38,'Datos Consolidados'!$B$4:$BG$29,26,FALSE),"")</f>
        <v>45</v>
      </c>
      <c r="BJ63" s="116">
        <f>IFERROR(HLOOKUP(BJ38,'Datos Consolidados'!$B$4:$BG$29,26,FALSE),"")</f>
        <v>46</v>
      </c>
      <c r="BK63" s="116" t="str">
        <f>IFERROR(HLOOKUP(BK38,'Datos Consolidados'!$B$4:$BG$29,26,FALSE),"")</f>
        <v/>
      </c>
      <c r="BL63" s="116"/>
      <c r="BM63" s="116">
        <f>IFERROR(HLOOKUP(BM38,'Datos Consolidados'!$B$4:$BG$29,26,FALSE),"")</f>
        <v>47</v>
      </c>
      <c r="BN63" s="116">
        <f>IFERROR(HLOOKUP(BN38,'Datos Consolidados'!$B$4:$BG$29,26,FALSE),"")</f>
        <v>48</v>
      </c>
      <c r="BO63" s="116">
        <f>IFERROR(HLOOKUP(BO38,'Datos Consolidados'!$B$4:$BG$29,26,FALSE),"")</f>
        <v>49</v>
      </c>
      <c r="BP63" s="116" t="str">
        <f>IFERROR(HLOOKUP(BP38,'Datos Consolidados'!$B$4:$BG$29,26,FALSE),"")</f>
        <v/>
      </c>
      <c r="BQ63" s="116">
        <f>IFERROR(HLOOKUP(BQ38,'Datos Consolidados'!$B$4:$BG$29,26,FALSE),"")</f>
        <v>50</v>
      </c>
      <c r="BR63" s="116">
        <f>IFERROR(HLOOKUP(BR38,'Datos Consolidados'!$B$4:$BG$29,26,FALSE),"")</f>
        <v>51</v>
      </c>
      <c r="BS63" s="116">
        <f>IFERROR(HLOOKUP(BS38,'Datos Consolidados'!$B$4:$BG$29,26,FALSE),"")</f>
        <v>52</v>
      </c>
      <c r="BT63" s="116">
        <f>IFERROR(HLOOKUP(BT38,'Datos Consolidados'!$B$4:$BG$29,26,FALSE),"")</f>
        <v>53</v>
      </c>
      <c r="BU63" s="116" t="str">
        <f>IFERROR(HLOOKUP(BU38,'Datos Consolidados'!$B$4:$BG$29,26,FALSE),"")</f>
        <v/>
      </c>
      <c r="BV63" s="116" t="str">
        <f>IFERROR(HLOOKUP(BV38,'Datos Consolidados'!$B$4:$BG$29,26,FALSE),"")</f>
        <v/>
      </c>
      <c r="BW63" s="116">
        <f>IFERROR(HLOOKUP(BW38,'Datos Consolidados'!$B$4:$BG$29,26,FALSE),"")</f>
        <v>54</v>
      </c>
      <c r="BX63" s="116">
        <f>IFERROR(HLOOKUP(BX38,'Datos Consolidados'!$B$4:$BG$29,26,FALSE),"")</f>
        <v>55</v>
      </c>
      <c r="BY63" s="116" t="str">
        <f>IFERROR(HLOOKUP(BY38,'Datos Consolidados'!$B$4:$BG$29,26,FALSE),"")</f>
        <v/>
      </c>
      <c r="BZ63" s="116">
        <f>IFERROR(HLOOKUP(BZ38,'Datos Consolidados'!$B$4:$BG$29,26,FALSE),"")</f>
        <v>56</v>
      </c>
      <c r="CA63" s="116">
        <f>IFERROR(HLOOKUP(CA38,'Datos Consolidados'!$B$4:$BG$29,26,FALSE),"")</f>
        <v>57</v>
      </c>
      <c r="CB63" s="116" t="str">
        <f>IFERROR(HLOOKUP(CB38,'Datos Consolidados'!$B$4:$BG$29,26,FALSE),"")</f>
        <v/>
      </c>
      <c r="CC63" s="116">
        <f>IFERROR(HLOOKUP(CC38,'Datos Consolidados'!$B$4:$BG$29,26,FALSE),"")</f>
        <v>58</v>
      </c>
      <c r="CD63" s="116">
        <f>IFERROR(HLOOKUP(CD38,'Datos Consolidados'!$B$4:$BG$29,26,FALSE),"")</f>
        <v>59</v>
      </c>
      <c r="CE63" s="116" t="str">
        <f>IFERROR(HLOOKUP(CE38,'Datos Consolidados'!$B$4:$BG$29,26,FALSE),"")</f>
        <v/>
      </c>
      <c r="CF63" s="116" t="str">
        <f>IFERROR(HLOOKUP(CF38,'Datos Consolidados'!$B$4:$BG$29,26,FALSE),"")</f>
        <v/>
      </c>
    </row>
  </sheetData>
  <mergeCells count="17">
    <mergeCell ref="AS37:BC37"/>
    <mergeCell ref="AS4:BC4"/>
    <mergeCell ref="BD4:BL4"/>
    <mergeCell ref="BD37:BL37"/>
    <mergeCell ref="CG4:CI4"/>
    <mergeCell ref="BW4:CF4"/>
    <mergeCell ref="BW37:CF37"/>
    <mergeCell ref="BM4:BV4"/>
    <mergeCell ref="BM37:BV37"/>
    <mergeCell ref="AD4:AR4"/>
    <mergeCell ref="AD37:AR37"/>
    <mergeCell ref="B4:J4"/>
    <mergeCell ref="K4:S4"/>
    <mergeCell ref="B37:J37"/>
    <mergeCell ref="K37:S37"/>
    <mergeCell ref="T4:AC4"/>
    <mergeCell ref="T37:AC37"/>
  </mergeCells>
  <phoneticPr fontId="7" type="noConversion"/>
  <conditionalFormatting sqref="B6:D28 F6:H28 BM6:BO28">
    <cfRule type="cellIs" dxfId="127" priority="65" operator="equal">
      <formula>"NA"</formula>
    </cfRule>
  </conditionalFormatting>
  <conditionalFormatting sqref="K6:N28">
    <cfRule type="cellIs" dxfId="126" priority="56" operator="equal">
      <formula>"NA"</formula>
    </cfRule>
  </conditionalFormatting>
  <conditionalFormatting sqref="P6:Q28">
    <cfRule type="cellIs" dxfId="125" priority="52" operator="equal">
      <formula>"NA"</formula>
    </cfRule>
  </conditionalFormatting>
  <conditionalFormatting sqref="T6:X28">
    <cfRule type="cellIs" dxfId="124" priority="47" operator="equal">
      <formula>"NA"</formula>
    </cfRule>
  </conditionalFormatting>
  <conditionalFormatting sqref="Z6:AB28">
    <cfRule type="cellIs" dxfId="123" priority="1" operator="equal">
      <formula>"NA"</formula>
    </cfRule>
  </conditionalFormatting>
  <conditionalFormatting sqref="AD6:AG28">
    <cfRule type="cellIs" dxfId="122" priority="43" operator="equal">
      <formula>"NA"</formula>
    </cfRule>
  </conditionalFormatting>
  <conditionalFormatting sqref="AI6:AP28">
    <cfRule type="cellIs" dxfId="121" priority="35" operator="equal">
      <formula>"NA"</formula>
    </cfRule>
  </conditionalFormatting>
  <conditionalFormatting sqref="AS6:AU28">
    <cfRule type="cellIs" dxfId="120" priority="6" operator="equal">
      <formula>"NA"</formula>
    </cfRule>
  </conditionalFormatting>
  <conditionalFormatting sqref="AW6:BA28">
    <cfRule type="cellIs" dxfId="119" priority="7" operator="equal">
      <formula>"NA"</formula>
    </cfRule>
  </conditionalFormatting>
  <conditionalFormatting sqref="BI6:BJ28">
    <cfRule type="cellIs" dxfId="118" priority="12" operator="equal">
      <formula>"NA"</formula>
    </cfRule>
  </conditionalFormatting>
  <conditionalFormatting sqref="BQ6:BT28">
    <cfRule type="cellIs" dxfId="117" priority="21" operator="equal">
      <formula>"NA"</formula>
    </cfRule>
  </conditionalFormatting>
  <conditionalFormatting sqref="BW6:BX28">
    <cfRule type="cellIs" dxfId="116" priority="25" operator="equal">
      <formula>"NA"</formula>
    </cfRule>
  </conditionalFormatting>
  <conditionalFormatting sqref="BZ6:CA28">
    <cfRule type="cellIs" dxfId="115" priority="28" operator="equal">
      <formula>"NA"</formula>
    </cfRule>
  </conditionalFormatting>
  <conditionalFormatting sqref="CC6:CD28">
    <cfRule type="cellIs" dxfId="114" priority="30" operator="equal">
      <formula>"NA"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BM117"/>
  <sheetViews>
    <sheetView tabSelected="1" zoomScale="80" zoomScaleNormal="80" workbookViewId="0">
      <pane xSplit="1" topLeftCell="B1" activePane="topRight" state="frozen"/>
      <selection pane="topRight" activeCell="C1" sqref="C1"/>
    </sheetView>
  </sheetViews>
  <sheetFormatPr baseColWidth="10" defaultColWidth="11.453125" defaultRowHeight="14.5" x14ac:dyDescent="0.35"/>
  <cols>
    <col min="1" max="1" width="29.1796875" customWidth="1"/>
    <col min="2" max="2" width="13.54296875" customWidth="1"/>
  </cols>
  <sheetData>
    <row r="1" spans="1:20" ht="23.5" x14ac:dyDescent="0.35">
      <c r="A1" s="110" t="s">
        <v>228</v>
      </c>
      <c r="B1" s="110">
        <v>2025</v>
      </c>
      <c r="C1" s="1" t="s">
        <v>251</v>
      </c>
    </row>
    <row r="2" spans="1:20" x14ac:dyDescent="0.35">
      <c r="A2" s="1" t="s">
        <v>229</v>
      </c>
    </row>
    <row r="3" spans="1:20" ht="15" thickBot="1" x14ac:dyDescent="0.4">
      <c r="C3" s="15"/>
    </row>
    <row r="4" spans="1:20" x14ac:dyDescent="0.35">
      <c r="A4" s="38" t="s">
        <v>230</v>
      </c>
      <c r="B4" s="81" t="s">
        <v>221</v>
      </c>
      <c r="C4" s="82"/>
      <c r="D4" s="73" t="s">
        <v>213</v>
      </c>
      <c r="E4" s="74"/>
      <c r="F4" s="75" t="s">
        <v>214</v>
      </c>
      <c r="G4" s="76"/>
      <c r="H4" s="77" t="s">
        <v>215</v>
      </c>
      <c r="I4" s="78"/>
      <c r="J4" s="79" t="s">
        <v>216</v>
      </c>
      <c r="K4" s="80"/>
      <c r="L4" s="73" t="s">
        <v>217</v>
      </c>
      <c r="M4" s="74"/>
      <c r="N4" s="75" t="s">
        <v>218</v>
      </c>
      <c r="O4" s="76"/>
      <c r="P4" s="69" t="s">
        <v>219</v>
      </c>
      <c r="Q4" s="70"/>
      <c r="R4" s="71" t="s">
        <v>220</v>
      </c>
      <c r="S4" s="72"/>
    </row>
    <row r="5" spans="1:20" x14ac:dyDescent="0.35">
      <c r="A5" s="39" t="s">
        <v>173</v>
      </c>
      <c r="B5" s="20" t="s">
        <v>231</v>
      </c>
      <c r="C5" s="21" t="s">
        <v>232</v>
      </c>
      <c r="D5" s="22" t="s">
        <v>231</v>
      </c>
      <c r="E5" s="23" t="s">
        <v>232</v>
      </c>
      <c r="F5" s="32" t="s">
        <v>231</v>
      </c>
      <c r="G5" s="33" t="s">
        <v>232</v>
      </c>
      <c r="H5" s="24" t="s">
        <v>231</v>
      </c>
      <c r="I5" s="25" t="s">
        <v>232</v>
      </c>
      <c r="J5" s="26" t="s">
        <v>231</v>
      </c>
      <c r="K5" s="27" t="s">
        <v>232</v>
      </c>
      <c r="L5" s="22" t="s">
        <v>231</v>
      </c>
      <c r="M5" s="23" t="s">
        <v>232</v>
      </c>
      <c r="N5" s="32" t="s">
        <v>231</v>
      </c>
      <c r="O5" s="33" t="s">
        <v>232</v>
      </c>
      <c r="P5" s="28" t="s">
        <v>231</v>
      </c>
      <c r="Q5" s="29" t="s">
        <v>232</v>
      </c>
      <c r="R5" s="30" t="s">
        <v>231</v>
      </c>
      <c r="S5" s="31" t="s">
        <v>232</v>
      </c>
      <c r="T5">
        <v>1</v>
      </c>
    </row>
    <row r="6" spans="1:20" x14ac:dyDescent="0.35">
      <c r="A6" s="40" t="s">
        <v>174</v>
      </c>
      <c r="B6" s="36">
        <f>IFERROR(10*HLOOKUP(B$4,'ISE - Trabajo'!$B$5:$CI$28,Resultados!$T6,FALSE),"n/a")</f>
        <v>5.7846563643760129</v>
      </c>
      <c r="C6" s="34">
        <f>RANK(B6,B$6:B$28)</f>
        <v>2</v>
      </c>
      <c r="D6" s="36">
        <f>IFERROR(10*HLOOKUP(D$4,'ISE - Trabajo'!$B$5:$CI$28,Resultados!$T6,FALSE),"n/a")</f>
        <v>4.6533381296931884</v>
      </c>
      <c r="E6" s="34">
        <f>RANK(D6,D$6:D$28)</f>
        <v>1</v>
      </c>
      <c r="F6" s="36">
        <f>IFERROR(10*HLOOKUP(F$4,'ISE - Trabajo'!$B$5:$CI$28,Resultados!$T6,FALSE),"n/a")</f>
        <v>5.5806386146985423</v>
      </c>
      <c r="G6" s="34">
        <f>RANK(F6,F$6:F$28)</f>
        <v>6</v>
      </c>
      <c r="H6" s="36">
        <f>IFERROR(10*HLOOKUP(H$4,'ISE - Trabajo'!$B$5:$CI$28,Resultados!$T6,FALSE),"n/a")</f>
        <v>7.321866428137902</v>
      </c>
      <c r="I6" s="34">
        <f>RANK(H6,H$6:H$28)</f>
        <v>1</v>
      </c>
      <c r="J6" s="36">
        <f>IFERROR(10*HLOOKUP(J$4,'ISE - Trabajo'!$B$5:$CI$28,Resultados!$T6,FALSE),"n/a")</f>
        <v>6.8339654932282219</v>
      </c>
      <c r="K6" s="34">
        <f>RANK(J6,J$6:J$28)</f>
        <v>4</v>
      </c>
      <c r="L6" s="36">
        <f>IFERROR(10*HLOOKUP(L$4,'ISE - Trabajo'!$B$5:$CI$28,Resultados!$T6,FALSE),"n/a")</f>
        <v>5.9314750760629567</v>
      </c>
      <c r="M6" s="34">
        <f>RANK(L6,L$6:L$28)</f>
        <v>9</v>
      </c>
      <c r="N6" s="36">
        <f>IFERROR(10*HLOOKUP(N$4,'ISE - Trabajo'!$B$5:$CI$28,Resultados!$T6,FALSE),"n/a")</f>
        <v>5.5424404724500445</v>
      </c>
      <c r="O6" s="34">
        <f>RANK(N6,N$6:N$28)</f>
        <v>5</v>
      </c>
      <c r="P6" s="36">
        <f>IFERROR(10*HLOOKUP(P$4,'ISE - Trabajo'!$B$5:$CI$28,Resultados!$T6,FALSE),"n/a")</f>
        <v>4.540286456581387</v>
      </c>
      <c r="Q6" s="34">
        <f>RANK(P6,P$6:P$28)</f>
        <v>3</v>
      </c>
      <c r="R6" s="36">
        <f>IFERROR(10*HLOOKUP(R$4,'ISE - Trabajo'!$B$5:$CI$28,Resultados!$T6,FALSE),"n/a")</f>
        <v>5.8732402441558582</v>
      </c>
      <c r="S6" s="34">
        <f>RANK(R6,R$6:R$28)</f>
        <v>1</v>
      </c>
      <c r="T6">
        <v>2</v>
      </c>
    </row>
    <row r="7" spans="1:20" x14ac:dyDescent="0.35">
      <c r="A7" s="40" t="s">
        <v>175</v>
      </c>
      <c r="B7" s="36">
        <f>IFERROR(10*HLOOKUP(B$4,'ISE - Trabajo'!$B$5:$CI$28,Resultados!$T7,FALSE),"n/a")</f>
        <v>4.7778558489746059</v>
      </c>
      <c r="C7" s="34">
        <f t="shared" ref="C7:E28" si="0">RANK(B7,B$6:B$28)</f>
        <v>6</v>
      </c>
      <c r="D7" s="36">
        <f>IFERROR(10*HLOOKUP(D$4,'ISE - Trabajo'!$B$5:$CI$28,Resultados!$T7,FALSE),"n/a")</f>
        <v>2.4184694895258869</v>
      </c>
      <c r="E7" s="34">
        <f t="shared" si="0"/>
        <v>14</v>
      </c>
      <c r="F7" s="36">
        <f>IFERROR(10*HLOOKUP(F$4,'ISE - Trabajo'!$B$5:$CI$28,Resultados!$T7,FALSE),"n/a")</f>
        <v>5.0497841915935373</v>
      </c>
      <c r="G7" s="34">
        <f t="shared" ref="G7" si="1">RANK(F7,F$6:F$28)</f>
        <v>11</v>
      </c>
      <c r="H7" s="36">
        <f>IFERROR(10*HLOOKUP(H$4,'ISE - Trabajo'!$B$5:$CI$28,Resultados!$T7,FALSE),"n/a")</f>
        <v>5.4913785298550222</v>
      </c>
      <c r="I7" s="34">
        <f t="shared" ref="I7" si="2">RANK(H7,H$6:H$28)</f>
        <v>9</v>
      </c>
      <c r="J7" s="36">
        <f>IFERROR(10*HLOOKUP(J$4,'ISE - Trabajo'!$B$5:$CI$28,Resultados!$T7,FALSE),"n/a")</f>
        <v>5.7824219413766791</v>
      </c>
      <c r="K7" s="34">
        <f t="shared" ref="K7" si="3">RANK(J7,J$6:J$28)</f>
        <v>13</v>
      </c>
      <c r="L7" s="36">
        <f>IFERROR(10*HLOOKUP(L$4,'ISE - Trabajo'!$B$5:$CI$28,Resultados!$T7,FALSE),"n/a")</f>
        <v>6.6428903419337839</v>
      </c>
      <c r="M7" s="34">
        <f t="shared" ref="M7:O28" si="4">RANK(L7,L$6:L$28)</f>
        <v>4</v>
      </c>
      <c r="N7" s="36">
        <f>IFERROR(10*HLOOKUP(N$4,'ISE - Trabajo'!$B$5:$CI$28,Resultados!$T7,FALSE),"n/a")</f>
        <v>6.0635279824876385</v>
      </c>
      <c r="O7" s="34">
        <f t="shared" si="4"/>
        <v>3</v>
      </c>
      <c r="P7" s="36">
        <f>IFERROR(10*HLOOKUP(P$4,'ISE - Trabajo'!$B$5:$CI$28,Resultados!$T7,FALSE),"n/a")</f>
        <v>3.7039783454872155</v>
      </c>
      <c r="Q7" s="34">
        <f t="shared" ref="Q7" si="5">RANK(P7,P$6:P$28)</f>
        <v>10</v>
      </c>
      <c r="R7" s="36">
        <f>IFERROR(10*HLOOKUP(R$4,'ISE - Trabajo'!$B$5:$CI$28,Resultados!$T7,FALSE),"n/a")</f>
        <v>3.0703959695370826</v>
      </c>
      <c r="S7" s="34">
        <f t="shared" ref="S7" si="6">RANK(R7,R$6:R$28)</f>
        <v>17</v>
      </c>
      <c r="T7">
        <v>3</v>
      </c>
    </row>
    <row r="8" spans="1:20" x14ac:dyDescent="0.35">
      <c r="A8" s="40" t="s">
        <v>176</v>
      </c>
      <c r="B8" s="36">
        <f>IFERROR(10*HLOOKUP(B$4,'ISE - Trabajo'!$B$5:$CI$28,Resultados!$T8,FALSE),"n/a")</f>
        <v>4.0345598878686593</v>
      </c>
      <c r="C8" s="34">
        <f t="shared" si="0"/>
        <v>16</v>
      </c>
      <c r="D8" s="36">
        <f>IFERROR(10*HLOOKUP(D$4,'ISE - Trabajo'!$B$5:$CI$28,Resultados!$T8,FALSE),"n/a")</f>
        <v>2.0864866439343359</v>
      </c>
      <c r="E8" s="34">
        <f t="shared" si="0"/>
        <v>17</v>
      </c>
      <c r="F8" s="36">
        <f>IFERROR(10*HLOOKUP(F$4,'ISE - Trabajo'!$B$5:$CI$28,Resultados!$T8,FALSE),"n/a")</f>
        <v>3.9293380137075431</v>
      </c>
      <c r="G8" s="34">
        <f t="shared" ref="G8" si="7">RANK(F8,F$6:F$28)</f>
        <v>18</v>
      </c>
      <c r="H8" s="36">
        <f>IFERROR(10*HLOOKUP(H$4,'ISE - Trabajo'!$B$5:$CI$28,Resultados!$T8,FALSE),"n/a")</f>
        <v>2.9898480745702964</v>
      </c>
      <c r="I8" s="34">
        <f t="shared" ref="I8" si="8">RANK(H8,H$6:H$28)</f>
        <v>22</v>
      </c>
      <c r="J8" s="36">
        <f>IFERROR(10*HLOOKUP(J$4,'ISE - Trabajo'!$B$5:$CI$28,Resultados!$T8,FALSE),"n/a")</f>
        <v>4.2984673382517524</v>
      </c>
      <c r="K8" s="34">
        <f t="shared" ref="K8" si="9">RANK(J8,J$6:J$28)</f>
        <v>22</v>
      </c>
      <c r="L8" s="36">
        <f>IFERROR(10*HLOOKUP(L$4,'ISE - Trabajo'!$B$5:$CI$28,Resultados!$T8,FALSE),"n/a")</f>
        <v>6.9426143729650578</v>
      </c>
      <c r="M8" s="34">
        <f t="shared" si="4"/>
        <v>2</v>
      </c>
      <c r="N8" s="36">
        <f>IFERROR(10*HLOOKUP(N$4,'ISE - Trabajo'!$B$5:$CI$28,Resultados!$T8,FALSE),"n/a")</f>
        <v>4.1025120160808548</v>
      </c>
      <c r="O8" s="34">
        <f t="shared" si="4"/>
        <v>12</v>
      </c>
      <c r="P8" s="36">
        <f>IFERROR(10*HLOOKUP(P$4,'ISE - Trabajo'!$B$5:$CI$28,Resultados!$T8,FALSE),"n/a")</f>
        <v>2.5228216344811227</v>
      </c>
      <c r="Q8" s="34">
        <f t="shared" ref="Q8" si="10">RANK(P8,P$6:P$28)</f>
        <v>12</v>
      </c>
      <c r="R8" s="36">
        <f>IFERROR(10*HLOOKUP(R$4,'ISE - Trabajo'!$B$5:$CI$28,Resultados!$T8,FALSE),"n/a")</f>
        <v>5.4043910089583118</v>
      </c>
      <c r="S8" s="34">
        <f t="shared" ref="S8" si="11">RANK(R8,R$6:R$28)</f>
        <v>3</v>
      </c>
      <c r="T8">
        <v>4</v>
      </c>
    </row>
    <row r="9" spans="1:20" x14ac:dyDescent="0.35">
      <c r="A9" s="40" t="s">
        <v>177</v>
      </c>
      <c r="B9" s="36">
        <f>IFERROR(10*HLOOKUP(B$4,'ISE - Trabajo'!$B$5:$CI$28,Resultados!$T9,FALSE),"n/a")</f>
        <v>4.8504614391960263</v>
      </c>
      <c r="C9" s="34">
        <f t="shared" si="0"/>
        <v>4</v>
      </c>
      <c r="D9" s="36">
        <f>IFERROR(10*HLOOKUP(D$4,'ISE - Trabajo'!$B$5:$CI$28,Resultados!$T9,FALSE),"n/a")</f>
        <v>2.5076332982624026</v>
      </c>
      <c r="E9" s="34">
        <f t="shared" si="0"/>
        <v>11</v>
      </c>
      <c r="F9" s="36">
        <f>IFERROR(10*HLOOKUP(F$4,'ISE - Trabajo'!$B$5:$CI$28,Resultados!$T9,FALSE),"n/a")</f>
        <v>4.4566264870669858</v>
      </c>
      <c r="G9" s="34">
        <f t="shared" ref="G9" si="12">RANK(F9,F$6:F$28)</f>
        <v>14</v>
      </c>
      <c r="H9" s="36">
        <f>IFERROR(10*HLOOKUP(H$4,'ISE - Trabajo'!$B$5:$CI$28,Resultados!$T9,FALSE),"n/a")</f>
        <v>5.1821786672087118</v>
      </c>
      <c r="I9" s="34">
        <f t="shared" ref="I9" si="13">RANK(H9,H$6:H$28)</f>
        <v>11</v>
      </c>
      <c r="J9" s="36">
        <f>IFERROR(10*HLOOKUP(J$4,'ISE - Trabajo'!$B$5:$CI$28,Resultados!$T9,FALSE),"n/a")</f>
        <v>5.9672264525554013</v>
      </c>
      <c r="K9" s="34">
        <f t="shared" ref="K9" si="14">RANK(J9,J$6:J$28)</f>
        <v>11</v>
      </c>
      <c r="L9" s="36">
        <f>IFERROR(10*HLOOKUP(L$4,'ISE - Trabajo'!$B$5:$CI$28,Resultados!$T9,FALSE),"n/a")</f>
        <v>6.09343195862178</v>
      </c>
      <c r="M9" s="34">
        <f t="shared" si="4"/>
        <v>7</v>
      </c>
      <c r="N9" s="36">
        <f>IFERROR(10*HLOOKUP(N$4,'ISE - Trabajo'!$B$5:$CI$28,Resultados!$T9,FALSE),"n/a")</f>
        <v>5.6067668076011099</v>
      </c>
      <c r="O9" s="34">
        <f t="shared" si="4"/>
        <v>4</v>
      </c>
      <c r="P9" s="36">
        <f>IFERROR(10*HLOOKUP(P$4,'ISE - Trabajo'!$B$5:$CI$28,Resultados!$T9,FALSE),"n/a")</f>
        <v>3.8130878391263945</v>
      </c>
      <c r="Q9" s="34">
        <f t="shared" ref="Q9" si="15">RANK(P9,P$6:P$28)</f>
        <v>8</v>
      </c>
      <c r="R9" s="36">
        <f>IFERROR(10*HLOOKUP(R$4,'ISE - Trabajo'!$B$5:$CI$28,Resultados!$T9,FALSE),"n/a")</f>
        <v>5.1767400031254232</v>
      </c>
      <c r="S9" s="34">
        <f t="shared" ref="S9" si="16">RANK(R9,R$6:R$28)</f>
        <v>5</v>
      </c>
      <c r="T9">
        <v>5</v>
      </c>
    </row>
    <row r="10" spans="1:20" x14ac:dyDescent="0.35">
      <c r="A10" s="40" t="s">
        <v>178</v>
      </c>
      <c r="B10" s="36">
        <f>IFERROR(10*HLOOKUP(B$4,'ISE - Trabajo'!$B$5:$CI$28,Resultados!$T10,FALSE),"n/a")</f>
        <v>4.8463944591229495</v>
      </c>
      <c r="C10" s="34">
        <f t="shared" si="0"/>
        <v>5</v>
      </c>
      <c r="D10" s="36">
        <f>IFERROR(10*HLOOKUP(D$4,'ISE - Trabajo'!$B$5:$CI$28,Resultados!$T10,FALSE),"n/a")</f>
        <v>2.3103302576736295</v>
      </c>
      <c r="E10" s="34">
        <f t="shared" si="0"/>
        <v>15</v>
      </c>
      <c r="F10" s="36">
        <f>IFERROR(10*HLOOKUP(F$4,'ISE - Trabajo'!$B$5:$CI$28,Resultados!$T10,FALSE),"n/a")</f>
        <v>5.4780747130633429</v>
      </c>
      <c r="G10" s="34">
        <f t="shared" ref="G10" si="17">RANK(F10,F$6:F$28)</f>
        <v>7</v>
      </c>
      <c r="H10" s="36">
        <f>IFERROR(10*HLOOKUP(H$4,'ISE - Trabajo'!$B$5:$CI$28,Resultados!$T10,FALSE),"n/a")</f>
        <v>4.7628511982630037</v>
      </c>
      <c r="I10" s="34">
        <f t="shared" ref="I10" si="18">RANK(H10,H$6:H$28)</f>
        <v>15</v>
      </c>
      <c r="J10" s="36">
        <f>IFERROR(10*HLOOKUP(J$4,'ISE - Trabajo'!$B$5:$CI$28,Resultados!$T10,FALSE),"n/a")</f>
        <v>6.8493094015918494</v>
      </c>
      <c r="K10" s="34">
        <f t="shared" ref="K10" si="19">RANK(J10,J$6:J$28)</f>
        <v>3</v>
      </c>
      <c r="L10" s="36">
        <f>IFERROR(10*HLOOKUP(L$4,'ISE - Trabajo'!$B$5:$CI$28,Resultados!$T10,FALSE),"n/a")</f>
        <v>5.9265210471991026</v>
      </c>
      <c r="M10" s="34">
        <f t="shared" si="4"/>
        <v>10</v>
      </c>
      <c r="N10" s="36">
        <f>IFERROR(10*HLOOKUP(N$4,'ISE - Trabajo'!$B$5:$CI$28,Resultados!$T10,FALSE),"n/a")</f>
        <v>5.1102259109086603</v>
      </c>
      <c r="O10" s="34">
        <f t="shared" si="4"/>
        <v>7</v>
      </c>
      <c r="P10" s="36">
        <f>IFERROR(10*HLOOKUP(P$4,'ISE - Trabajo'!$B$5:$CI$28,Resultados!$T10,FALSE),"n/a")</f>
        <v>5.0119811245684627</v>
      </c>
      <c r="Q10" s="34">
        <f t="shared" ref="Q10" si="20">RANK(P10,P$6:P$28)</f>
        <v>1</v>
      </c>
      <c r="R10" s="36">
        <f>IFERROR(10*HLOOKUP(R$4,'ISE - Trabajo'!$B$5:$CI$28,Resultados!$T10,FALSE),"n/a")</f>
        <v>3.3218620197155371</v>
      </c>
      <c r="S10" s="34">
        <f t="shared" ref="S10" si="21">RANK(R10,R$6:R$28)</f>
        <v>13</v>
      </c>
      <c r="T10">
        <v>6</v>
      </c>
    </row>
    <row r="11" spans="1:20" x14ac:dyDescent="0.35">
      <c r="A11" s="40" t="s">
        <v>179</v>
      </c>
      <c r="B11" s="36">
        <f>IFERROR(10*HLOOKUP(B$4,'ISE - Trabajo'!$B$5:$CI$28,Resultados!$T11,FALSE),"n/a")</f>
        <v>4.6363216246161008</v>
      </c>
      <c r="C11" s="34">
        <f t="shared" si="0"/>
        <v>7</v>
      </c>
      <c r="D11" s="36">
        <f>IFERROR(10*HLOOKUP(D$4,'ISE - Trabajo'!$B$5:$CI$28,Resultados!$T11,FALSE),"n/a")</f>
        <v>2.5608092251106909</v>
      </c>
      <c r="E11" s="34">
        <f t="shared" si="0"/>
        <v>10</v>
      </c>
      <c r="F11" s="36">
        <f>IFERROR(10*HLOOKUP(F$4,'ISE - Trabajo'!$B$5:$CI$28,Resultados!$T11,FALSE),"n/a")</f>
        <v>4.0398300532354359</v>
      </c>
      <c r="G11" s="34">
        <f t="shared" ref="G11" si="22">RANK(F11,F$6:F$28)</f>
        <v>17</v>
      </c>
      <c r="H11" s="36">
        <f>IFERROR(10*HLOOKUP(H$4,'ISE - Trabajo'!$B$5:$CI$28,Resultados!$T11,FALSE),"n/a")</f>
        <v>4.6105562669813187</v>
      </c>
      <c r="I11" s="34">
        <f t="shared" ref="I11" si="23">RANK(H11,H$6:H$28)</f>
        <v>16</v>
      </c>
      <c r="J11" s="36">
        <f>IFERROR(10*HLOOKUP(J$4,'ISE - Trabajo'!$B$5:$CI$28,Resultados!$T11,FALSE),"n/a")</f>
        <v>6.6409575935796106</v>
      </c>
      <c r="K11" s="34">
        <f t="shared" ref="K11" si="24">RANK(J11,J$6:J$28)</f>
        <v>5</v>
      </c>
      <c r="L11" s="36">
        <f>IFERROR(10*HLOOKUP(L$4,'ISE - Trabajo'!$B$5:$CI$28,Resultados!$T11,FALSE),"n/a")</f>
        <v>4.8739330632268816</v>
      </c>
      <c r="M11" s="34">
        <f t="shared" si="4"/>
        <v>16</v>
      </c>
      <c r="N11" s="36">
        <f>IFERROR(10*HLOOKUP(N$4,'ISE - Trabajo'!$B$5:$CI$28,Resultados!$T11,FALSE),"n/a")</f>
        <v>6.8171863951702143</v>
      </c>
      <c r="O11" s="34">
        <f t="shared" si="4"/>
        <v>2</v>
      </c>
      <c r="P11" s="36">
        <f>IFERROR(10*HLOOKUP(P$4,'ISE - Trabajo'!$B$5:$CI$28,Resultados!$T11,FALSE),"n/a")</f>
        <v>4.2667951344770083</v>
      </c>
      <c r="Q11" s="34">
        <f t="shared" ref="Q11" si="25">RANK(P11,P$6:P$28)</f>
        <v>5</v>
      </c>
      <c r="R11" s="36">
        <f>IFERROR(10*HLOOKUP(R$4,'ISE - Trabajo'!$B$5:$CI$28,Resultados!$T11,FALSE),"n/a")</f>
        <v>3.2805052651476458</v>
      </c>
      <c r="S11" s="34">
        <f t="shared" ref="S11" si="26">RANK(R11,R$6:R$28)</f>
        <v>14</v>
      </c>
      <c r="T11">
        <v>7</v>
      </c>
    </row>
    <row r="12" spans="1:20" x14ac:dyDescent="0.35">
      <c r="A12" s="40" t="s">
        <v>180</v>
      </c>
      <c r="B12" s="36">
        <f>IFERROR(10*HLOOKUP(B$4,'ISE - Trabajo'!$B$5:$CI$28,Resultados!$T12,FALSE),"n/a")</f>
        <v>4.3189042831829525</v>
      </c>
      <c r="C12" s="34">
        <f t="shared" si="0"/>
        <v>10</v>
      </c>
      <c r="D12" s="36">
        <f>IFERROR(10*HLOOKUP(D$4,'ISE - Trabajo'!$B$5:$CI$28,Resultados!$T12,FALSE),"n/a")</f>
        <v>3.7832953324930862</v>
      </c>
      <c r="E12" s="34">
        <f t="shared" si="0"/>
        <v>3</v>
      </c>
      <c r="F12" s="36">
        <f>IFERROR(10*HLOOKUP(F$4,'ISE - Trabajo'!$B$5:$CI$28,Resultados!$T12,FALSE),"n/a")</f>
        <v>5.3887746681763362</v>
      </c>
      <c r="G12" s="34">
        <f t="shared" ref="G12" si="27">RANK(F12,F$6:F$28)</f>
        <v>8</v>
      </c>
      <c r="H12" s="36">
        <f>IFERROR(10*HLOOKUP(H$4,'ISE - Trabajo'!$B$5:$CI$28,Resultados!$T12,FALSE),"n/a")</f>
        <v>6.1249939559430544</v>
      </c>
      <c r="I12" s="34">
        <f t="shared" ref="I12" si="28">RANK(H12,H$6:H$28)</f>
        <v>4</v>
      </c>
      <c r="J12" s="36">
        <f>IFERROR(10*HLOOKUP(J$4,'ISE - Trabajo'!$B$5:$CI$28,Resultados!$T12,FALSE),"n/a")</f>
        <v>4.8903054691298573</v>
      </c>
      <c r="K12" s="34">
        <f t="shared" ref="K12" si="29">RANK(J12,J$6:J$28)</f>
        <v>19</v>
      </c>
      <c r="L12" s="36">
        <f>IFERROR(10*HLOOKUP(L$4,'ISE - Trabajo'!$B$5:$CI$28,Resultados!$T12,FALSE),"n/a")</f>
        <v>4.8926987496504006</v>
      </c>
      <c r="M12" s="34">
        <f t="shared" si="4"/>
        <v>15</v>
      </c>
      <c r="N12" s="36">
        <f>IFERROR(10*HLOOKUP(N$4,'ISE - Trabajo'!$B$5:$CI$28,Resultados!$T12,FALSE),"n/a")</f>
        <v>4.730034267372905</v>
      </c>
      <c r="O12" s="34">
        <f t="shared" si="4"/>
        <v>9</v>
      </c>
      <c r="P12" s="36">
        <f>IFERROR(10*HLOOKUP(P$4,'ISE - Trabajo'!$B$5:$CI$28,Resultados!$T12,FALSE),"n/a")</f>
        <v>0.97326704891244709</v>
      </c>
      <c r="Q12" s="34">
        <f t="shared" ref="Q12" si="30">RANK(P12,P$6:P$28)</f>
        <v>20</v>
      </c>
      <c r="R12" s="36">
        <f>IFERROR(10*HLOOKUP(R$4,'ISE - Trabajo'!$B$5:$CI$28,Resultados!$T12,FALSE),"n/a")</f>
        <v>3.7678647737855271</v>
      </c>
      <c r="S12" s="34">
        <f t="shared" ref="S12" si="31">RANK(R12,R$6:R$28)</f>
        <v>11</v>
      </c>
      <c r="T12">
        <v>8</v>
      </c>
    </row>
    <row r="13" spans="1:20" x14ac:dyDescent="0.35">
      <c r="A13" s="40" t="s">
        <v>181</v>
      </c>
      <c r="B13" s="36">
        <f>IFERROR(10*HLOOKUP(B$4,'ISE - Trabajo'!$B$5:$CI$28,Resultados!$T13,FALSE),"n/a")</f>
        <v>6.0851952396150537</v>
      </c>
      <c r="C13" s="34">
        <f t="shared" si="0"/>
        <v>1</v>
      </c>
      <c r="D13" s="36">
        <f>IFERROR(10*HLOOKUP(D$4,'ISE - Trabajo'!$B$5:$CI$28,Resultados!$T13,FALSE),"n/a")</f>
        <v>3.9955218328524333</v>
      </c>
      <c r="E13" s="34">
        <f t="shared" si="0"/>
        <v>2</v>
      </c>
      <c r="F13" s="36">
        <f>IFERROR(10*HLOOKUP(F$4,'ISE - Trabajo'!$B$5:$CI$28,Resultados!$T13,FALSE),"n/a")</f>
        <v>6.5865058440023265</v>
      </c>
      <c r="G13" s="34">
        <f t="shared" ref="G13" si="32">RANK(F13,F$6:F$28)</f>
        <v>2</v>
      </c>
      <c r="H13" s="36">
        <f>IFERROR(10*HLOOKUP(H$4,'ISE - Trabajo'!$B$5:$CI$28,Resultados!$T13,FALSE),"n/a")</f>
        <v>3.6453927618862227</v>
      </c>
      <c r="I13" s="34">
        <f t="shared" ref="I13" si="33">RANK(H13,H$6:H$28)</f>
        <v>21</v>
      </c>
      <c r="J13" s="36">
        <f>IFERROR(10*HLOOKUP(J$4,'ISE - Trabajo'!$B$5:$CI$28,Resultados!$T13,FALSE),"n/a")</f>
        <v>7.423412223451697</v>
      </c>
      <c r="K13" s="34">
        <f t="shared" ref="K13" si="34">RANK(J13,J$6:J$28)</f>
        <v>1</v>
      </c>
      <c r="L13" s="36">
        <f>IFERROR(10*HLOOKUP(L$4,'ISE - Trabajo'!$B$5:$CI$28,Resultados!$T13,FALSE),"n/a")</f>
        <v>7.8088914434976067</v>
      </c>
      <c r="M13" s="34">
        <f t="shared" si="4"/>
        <v>1</v>
      </c>
      <c r="N13" s="36">
        <f>IFERROR(10*HLOOKUP(N$4,'ISE - Trabajo'!$B$5:$CI$28,Resultados!$T13,FALSE),"n/a")</f>
        <v>8.8985828040685178</v>
      </c>
      <c r="O13" s="34">
        <f t="shared" si="4"/>
        <v>1</v>
      </c>
      <c r="P13" s="36">
        <f>IFERROR(10*HLOOKUP(P$4,'ISE - Trabajo'!$B$5:$CI$28,Resultados!$T13,FALSE),"n/a")</f>
        <v>4.5557643468004327</v>
      </c>
      <c r="Q13" s="34">
        <f t="shared" ref="Q13" si="35">RANK(P13,P$6:P$28)</f>
        <v>2</v>
      </c>
      <c r="R13" s="36">
        <f>IFERROR(10*HLOOKUP(R$4,'ISE - Trabajo'!$B$5:$CI$28,Resultados!$T13,FALSE),"n/a")</f>
        <v>5.7674906603611875</v>
      </c>
      <c r="S13" s="34">
        <f t="shared" ref="S13" si="36">RANK(R13,R$6:R$28)</f>
        <v>2</v>
      </c>
      <c r="T13">
        <v>9</v>
      </c>
    </row>
    <row r="14" spans="1:20" x14ac:dyDescent="0.35">
      <c r="A14" s="40" t="s">
        <v>182</v>
      </c>
      <c r="B14" s="36">
        <f>IFERROR(10*HLOOKUP(B$4,'ISE - Trabajo'!$B$5:$CI$28,Resultados!$T14,FALSE),"n/a")</f>
        <v>4.5874111575577388</v>
      </c>
      <c r="C14" s="34">
        <f t="shared" si="0"/>
        <v>8</v>
      </c>
      <c r="D14" s="36">
        <f>IFERROR(10*HLOOKUP(D$4,'ISE - Trabajo'!$B$5:$CI$28,Resultados!$T14,FALSE),"n/a")</f>
        <v>2.1829934016366264</v>
      </c>
      <c r="E14" s="34">
        <f t="shared" si="0"/>
        <v>16</v>
      </c>
      <c r="F14" s="36">
        <f>IFERROR(10*HLOOKUP(F$4,'ISE - Trabajo'!$B$5:$CI$28,Resultados!$T14,FALSE),"n/a")</f>
        <v>3.6134734015215288</v>
      </c>
      <c r="G14" s="34">
        <f t="shared" ref="G14" si="37">RANK(F14,F$6:F$28)</f>
        <v>21</v>
      </c>
      <c r="H14" s="36">
        <f>IFERROR(10*HLOOKUP(H$4,'ISE - Trabajo'!$B$5:$CI$28,Resultados!$T14,FALSE),"n/a")</f>
        <v>4.8764037424323741</v>
      </c>
      <c r="I14" s="34">
        <f t="shared" ref="I14" si="38">RANK(H14,H$6:H$28)</f>
        <v>14</v>
      </c>
      <c r="J14" s="36">
        <f>IFERROR(10*HLOOKUP(J$4,'ISE - Trabajo'!$B$5:$CI$28,Resultados!$T14,FALSE),"n/a")</f>
        <v>6.0527418310216436</v>
      </c>
      <c r="K14" s="34">
        <f t="shared" ref="K14" si="39">RANK(J14,J$6:J$28)</f>
        <v>10</v>
      </c>
      <c r="L14" s="36">
        <f>IFERROR(10*HLOOKUP(L$4,'ISE - Trabajo'!$B$5:$CI$28,Resultados!$T14,FALSE),"n/a")</f>
        <v>6.912611271563966</v>
      </c>
      <c r="M14" s="34">
        <f t="shared" si="4"/>
        <v>3</v>
      </c>
      <c r="N14" s="36">
        <f>IFERROR(10*HLOOKUP(N$4,'ISE - Trabajo'!$B$5:$CI$28,Resultados!$T14,FALSE),"n/a")</f>
        <v>5.311585427967275</v>
      </c>
      <c r="O14" s="34">
        <f t="shared" si="4"/>
        <v>6</v>
      </c>
      <c r="P14" s="36">
        <f>IFERROR(10*HLOOKUP(P$4,'ISE - Trabajo'!$B$5:$CI$28,Resultados!$T14,FALSE),"n/a")</f>
        <v>3.9059846734662469</v>
      </c>
      <c r="Q14" s="34">
        <f t="shared" ref="Q14" si="40">RANK(P14,P$6:P$28)</f>
        <v>7</v>
      </c>
      <c r="R14" s="36">
        <f>IFERROR(10*HLOOKUP(R$4,'ISE - Trabajo'!$B$5:$CI$28,Resultados!$T14,FALSE),"n/a")</f>
        <v>3.8434955108522488</v>
      </c>
      <c r="S14" s="34">
        <f t="shared" ref="S14" si="41">RANK(R14,R$6:R$28)</f>
        <v>9</v>
      </c>
      <c r="T14">
        <v>10</v>
      </c>
    </row>
    <row r="15" spans="1:20" x14ac:dyDescent="0.35">
      <c r="A15" s="40" t="s">
        <v>183</v>
      </c>
      <c r="B15" s="36">
        <f>IFERROR(10*HLOOKUP(B$4,'ISE - Trabajo'!$B$5:$CI$28,Resultados!$T15,FALSE),"n/a")</f>
        <v>4.1979514162543659</v>
      </c>
      <c r="C15" s="34">
        <f t="shared" si="0"/>
        <v>11</v>
      </c>
      <c r="D15" s="36">
        <f>IFERROR(10*HLOOKUP(D$4,'ISE - Trabajo'!$B$5:$CI$28,Resultados!$T15,FALSE),"n/a")</f>
        <v>3.3709430986837514</v>
      </c>
      <c r="E15" s="34">
        <f t="shared" si="0"/>
        <v>5</v>
      </c>
      <c r="F15" s="36">
        <f>IFERROR(10*HLOOKUP(F$4,'ISE - Trabajo'!$B$5:$CI$28,Resultados!$T15,FALSE),"n/a")</f>
        <v>4.1889023297989354</v>
      </c>
      <c r="G15" s="34">
        <f t="shared" ref="G15" si="42">RANK(F15,F$6:F$28)</f>
        <v>16</v>
      </c>
      <c r="H15" s="36">
        <f>IFERROR(10*HLOOKUP(H$4,'ISE - Trabajo'!$B$5:$CI$28,Resultados!$T15,FALSE),"n/a")</f>
        <v>6.0831832066210119</v>
      </c>
      <c r="I15" s="34">
        <f t="shared" ref="I15" si="43">RANK(H15,H$6:H$28)</f>
        <v>6</v>
      </c>
      <c r="J15" s="36">
        <f>IFERROR(10*HLOOKUP(J$4,'ISE - Trabajo'!$B$5:$CI$28,Resultados!$T15,FALSE),"n/a")</f>
        <v>6.3216164278177001</v>
      </c>
      <c r="K15" s="34">
        <f t="shared" ref="K15" si="44">RANK(J15,J$6:J$28)</f>
        <v>6</v>
      </c>
      <c r="L15" s="36">
        <f>IFERROR(10*HLOOKUP(L$4,'ISE - Trabajo'!$B$5:$CI$28,Resultados!$T15,FALSE),"n/a")</f>
        <v>4.5675959231439816</v>
      </c>
      <c r="M15" s="34">
        <f t="shared" si="4"/>
        <v>18</v>
      </c>
      <c r="N15" s="36">
        <f>IFERROR(10*HLOOKUP(N$4,'ISE - Trabajo'!$B$5:$CI$28,Resultados!$T15,FALSE),"n/a")</f>
        <v>4.4837249908295256</v>
      </c>
      <c r="O15" s="34">
        <f t="shared" si="4"/>
        <v>10</v>
      </c>
      <c r="P15" s="36">
        <f>IFERROR(10*HLOOKUP(P$4,'ISE - Trabajo'!$B$5:$CI$28,Resultados!$T15,FALSE),"n/a")</f>
        <v>1.4612888410071685</v>
      </c>
      <c r="Q15" s="34">
        <f t="shared" ref="Q15" si="45">RANK(P15,P$6:P$28)</f>
        <v>18</v>
      </c>
      <c r="R15" s="36">
        <f>IFERROR(10*HLOOKUP(R$4,'ISE - Trabajo'!$B$5:$CI$28,Resultados!$T15,FALSE),"n/a")</f>
        <v>3.1063565121328502</v>
      </c>
      <c r="S15" s="34">
        <f t="shared" ref="S15" si="46">RANK(R15,R$6:R$28)</f>
        <v>16</v>
      </c>
      <c r="T15">
        <v>11</v>
      </c>
    </row>
    <row r="16" spans="1:20" x14ac:dyDescent="0.35">
      <c r="A16" s="40" t="s">
        <v>184</v>
      </c>
      <c r="B16" s="36">
        <f>IFERROR(10*HLOOKUP(B$4,'ISE - Trabajo'!$B$5:$CI$28,Resultados!$T16,FALSE),"n/a")</f>
        <v>4.1905950607316536</v>
      </c>
      <c r="C16" s="34">
        <f t="shared" si="0"/>
        <v>12</v>
      </c>
      <c r="D16" s="36">
        <f>IFERROR(10*HLOOKUP(D$4,'ISE - Trabajo'!$B$5:$CI$28,Resultados!$T16,FALSE),"n/a")</f>
        <v>1.1558358009829635</v>
      </c>
      <c r="E16" s="34">
        <f t="shared" si="0"/>
        <v>22</v>
      </c>
      <c r="F16" s="36">
        <f>IFERROR(10*HLOOKUP(F$4,'ISE - Trabajo'!$B$5:$CI$28,Resultados!$T16,FALSE),"n/a")</f>
        <v>5.2939324671831409</v>
      </c>
      <c r="G16" s="34">
        <f t="shared" ref="G16" si="47">RANK(F16,F$6:F$28)</f>
        <v>9</v>
      </c>
      <c r="H16" s="36">
        <f>IFERROR(10*HLOOKUP(H$4,'ISE - Trabajo'!$B$5:$CI$28,Resultados!$T16,FALSE),"n/a")</f>
        <v>6.0238848953434498</v>
      </c>
      <c r="I16" s="34">
        <f t="shared" ref="I16" si="48">RANK(H16,H$6:H$28)</f>
        <v>7</v>
      </c>
      <c r="J16" s="36">
        <f>IFERROR(10*HLOOKUP(J$4,'ISE - Trabajo'!$B$5:$CI$28,Resultados!$T16,FALSE),"n/a")</f>
        <v>5.8822862324931258</v>
      </c>
      <c r="K16" s="34">
        <f t="shared" ref="K16" si="49">RANK(J16,J$6:J$28)</f>
        <v>12</v>
      </c>
      <c r="L16" s="36">
        <f>IFERROR(10*HLOOKUP(L$4,'ISE - Trabajo'!$B$5:$CI$28,Resultados!$T16,FALSE),"n/a")</f>
        <v>5.8789238231524923</v>
      </c>
      <c r="M16" s="34">
        <f t="shared" si="4"/>
        <v>12</v>
      </c>
      <c r="N16" s="36">
        <f>IFERROR(10*HLOOKUP(N$4,'ISE - Trabajo'!$B$5:$CI$28,Resultados!$T16,FALSE),"n/a")</f>
        <v>2.9825202174273926</v>
      </c>
      <c r="O16" s="34">
        <f t="shared" si="4"/>
        <v>19</v>
      </c>
      <c r="P16" s="36">
        <f>IFERROR(10*HLOOKUP(P$4,'ISE - Trabajo'!$B$5:$CI$28,Resultados!$T16,FALSE),"n/a")</f>
        <v>1.615596311645332</v>
      </c>
      <c r="Q16" s="34">
        <f t="shared" ref="Q16" si="50">RANK(P16,P$6:P$28)</f>
        <v>17</v>
      </c>
      <c r="R16" s="36">
        <f>IFERROR(10*HLOOKUP(R$4,'ISE - Trabajo'!$B$5:$CI$28,Resultados!$T16,FALSE),"n/a")</f>
        <v>4.6917807376253302</v>
      </c>
      <c r="S16" s="34">
        <f t="shared" ref="S16" si="51">RANK(R16,R$6:R$28)</f>
        <v>7</v>
      </c>
      <c r="T16">
        <v>12</v>
      </c>
    </row>
    <row r="17" spans="1:20" x14ac:dyDescent="0.35">
      <c r="A17" s="40" t="s">
        <v>185</v>
      </c>
      <c r="B17" s="36">
        <f>IFERROR(10*HLOOKUP(B$4,'ISE - Trabajo'!$B$5:$CI$28,Resultados!$T17,FALSE),"n/a")</f>
        <v>3.9439458979769135</v>
      </c>
      <c r="C17" s="34">
        <f t="shared" si="0"/>
        <v>18</v>
      </c>
      <c r="D17" s="36">
        <f>IFERROR(10*HLOOKUP(D$4,'ISE - Trabajo'!$B$5:$CI$28,Resultados!$T17,FALSE),"n/a")</f>
        <v>2.0752783246153466</v>
      </c>
      <c r="E17" s="34">
        <f t="shared" si="0"/>
        <v>18</v>
      </c>
      <c r="F17" s="36">
        <f>IFERROR(10*HLOOKUP(F$4,'ISE - Trabajo'!$B$5:$CI$28,Resultados!$T17,FALSE),"n/a")</f>
        <v>2.51654491850989</v>
      </c>
      <c r="G17" s="34">
        <f t="shared" ref="G17" si="52">RANK(F17,F$6:F$28)</f>
        <v>23</v>
      </c>
      <c r="H17" s="36">
        <f>IFERROR(10*HLOOKUP(H$4,'ISE - Trabajo'!$B$5:$CI$28,Resultados!$T17,FALSE),"n/a")</f>
        <v>5.2313868850321654</v>
      </c>
      <c r="I17" s="34">
        <f t="shared" ref="I17" si="53">RANK(H17,H$6:H$28)</f>
        <v>10</v>
      </c>
      <c r="J17" s="36">
        <f>IFERROR(10*HLOOKUP(J$4,'ISE - Trabajo'!$B$5:$CI$28,Resultados!$T17,FALSE),"n/a")</f>
        <v>7.1960044494456117</v>
      </c>
      <c r="K17" s="34">
        <f t="shared" ref="K17" si="54">RANK(J17,J$6:J$28)</f>
        <v>2</v>
      </c>
      <c r="L17" s="36">
        <f>IFERROR(10*HLOOKUP(L$4,'ISE - Trabajo'!$B$5:$CI$28,Resultados!$T17,FALSE),"n/a")</f>
        <v>6.312481738777648</v>
      </c>
      <c r="M17" s="34">
        <f t="shared" si="4"/>
        <v>6</v>
      </c>
      <c r="N17" s="36">
        <f>IFERROR(10*HLOOKUP(N$4,'ISE - Trabajo'!$B$5:$CI$28,Resultados!$T17,FALSE),"n/a")</f>
        <v>2.8522569435896648</v>
      </c>
      <c r="O17" s="34">
        <f t="shared" si="4"/>
        <v>20</v>
      </c>
      <c r="P17" s="36">
        <f>IFERROR(10*HLOOKUP(P$4,'ISE - Trabajo'!$B$5:$CI$28,Resultados!$T17,FALSE),"n/a")</f>
        <v>2.707954351553854</v>
      </c>
      <c r="Q17" s="34">
        <f t="shared" ref="Q17" si="55">RANK(P17,P$6:P$28)</f>
        <v>11</v>
      </c>
      <c r="R17" s="36">
        <f>IFERROR(10*HLOOKUP(R$4,'ISE - Trabajo'!$B$5:$CI$28,Resultados!$T17,FALSE),"n/a")</f>
        <v>2.6596595722911349</v>
      </c>
      <c r="S17" s="34">
        <f t="shared" ref="S17" si="56">RANK(R17,R$6:R$28)</f>
        <v>21</v>
      </c>
      <c r="T17">
        <v>13</v>
      </c>
    </row>
    <row r="18" spans="1:20" x14ac:dyDescent="0.35">
      <c r="A18" s="40" t="s">
        <v>186</v>
      </c>
      <c r="B18" s="36">
        <f>IFERROR(10*HLOOKUP(B$4,'ISE - Trabajo'!$B$5:$CI$28,Resultados!$T18,FALSE),"n/a")</f>
        <v>4.9351544363902704</v>
      </c>
      <c r="C18" s="34">
        <f t="shared" si="0"/>
        <v>3</v>
      </c>
      <c r="D18" s="36">
        <f>IFERROR(10*HLOOKUP(D$4,'ISE - Trabajo'!$B$5:$CI$28,Resultados!$T18,FALSE),"n/a")</f>
        <v>3.3383977101419395</v>
      </c>
      <c r="E18" s="34">
        <f t="shared" si="0"/>
        <v>6</v>
      </c>
      <c r="F18" s="36">
        <f>IFERROR(10*HLOOKUP(F$4,'ISE - Trabajo'!$B$5:$CI$28,Resultados!$T18,FALSE),"n/a")</f>
        <v>7.7758760448254201</v>
      </c>
      <c r="G18" s="34">
        <f t="shared" ref="G18" si="57">RANK(F18,F$6:F$28)</f>
        <v>1</v>
      </c>
      <c r="H18" s="36">
        <f>IFERROR(10*HLOOKUP(H$4,'ISE - Trabajo'!$B$5:$CI$28,Resultados!$T18,FALSE),"n/a")</f>
        <v>4.0268389681921795</v>
      </c>
      <c r="I18" s="34">
        <f t="shared" ref="I18" si="58">RANK(H18,H$6:H$28)</f>
        <v>20</v>
      </c>
      <c r="J18" s="36">
        <f>IFERROR(10*HLOOKUP(J$4,'ISE - Trabajo'!$B$5:$CI$28,Resultados!$T18,FALSE),"n/a")</f>
        <v>6.0856379319315774</v>
      </c>
      <c r="K18" s="34">
        <f t="shared" ref="K18" si="59">RANK(J18,J$6:J$28)</f>
        <v>8</v>
      </c>
      <c r="L18" s="36">
        <f>IFERROR(10*HLOOKUP(L$4,'ISE - Trabajo'!$B$5:$CI$28,Resultados!$T18,FALSE),"n/a")</f>
        <v>5.7526406171654969</v>
      </c>
      <c r="M18" s="34">
        <f t="shared" si="4"/>
        <v>13</v>
      </c>
      <c r="N18" s="36">
        <f>IFERROR(10*HLOOKUP(N$4,'ISE - Trabajo'!$B$5:$CI$28,Resultados!$T18,FALSE),"n/a")</f>
        <v>3.0965348514769184</v>
      </c>
      <c r="O18" s="34">
        <f t="shared" si="4"/>
        <v>18</v>
      </c>
      <c r="P18" s="36">
        <f>IFERROR(10*HLOOKUP(P$4,'ISE - Trabajo'!$B$5:$CI$28,Resultados!$T18,FALSE),"n/a")</f>
        <v>4.3511576403761056</v>
      </c>
      <c r="Q18" s="34">
        <f t="shared" ref="Q18" si="60">RANK(P18,P$6:P$28)</f>
        <v>4</v>
      </c>
      <c r="R18" s="36">
        <f>IFERROR(10*HLOOKUP(R$4,'ISE - Trabajo'!$B$5:$CI$28,Resultados!$T18,FALSE),"n/a")</f>
        <v>5.0541517270125249</v>
      </c>
      <c r="S18" s="34">
        <f t="shared" ref="S18" si="61">RANK(R18,R$6:R$28)</f>
        <v>6</v>
      </c>
      <c r="T18">
        <v>14</v>
      </c>
    </row>
    <row r="19" spans="1:20" x14ac:dyDescent="0.35">
      <c r="A19" s="40" t="s">
        <v>187</v>
      </c>
      <c r="B19" s="36">
        <f>IFERROR(10*HLOOKUP(B$4,'ISE - Trabajo'!$B$5:$CI$28,Resultados!$T19,FALSE),"n/a")</f>
        <v>3.5396988816866171</v>
      </c>
      <c r="C19" s="34">
        <f t="shared" si="0"/>
        <v>20</v>
      </c>
      <c r="D19" s="36">
        <f>IFERROR(10*HLOOKUP(D$4,'ISE - Trabajo'!$B$5:$CI$28,Resultados!$T19,FALSE),"n/a")</f>
        <v>3.2416271582048495</v>
      </c>
      <c r="E19" s="34">
        <f t="shared" si="0"/>
        <v>7</v>
      </c>
      <c r="F19" s="36">
        <f>IFERROR(10*HLOOKUP(F$4,'ISE - Trabajo'!$B$5:$CI$28,Resultados!$T19,FALSE),"n/a")</f>
        <v>3.8119022926202311</v>
      </c>
      <c r="G19" s="34">
        <f t="shared" ref="G19" si="62">RANK(F19,F$6:F$28)</f>
        <v>20</v>
      </c>
      <c r="H19" s="36">
        <f>IFERROR(10*HLOOKUP(H$4,'ISE - Trabajo'!$B$5:$CI$28,Resultados!$T19,FALSE),"n/a")</f>
        <v>5.1423469086883706</v>
      </c>
      <c r="I19" s="34">
        <f t="shared" ref="I19" si="63">RANK(H19,H$6:H$28)</f>
        <v>12</v>
      </c>
      <c r="J19" s="36">
        <f>IFERROR(10*HLOOKUP(J$4,'ISE - Trabajo'!$B$5:$CI$28,Resultados!$T19,FALSE),"n/a")</f>
        <v>4.818480826072352</v>
      </c>
      <c r="K19" s="34">
        <f t="shared" ref="K19" si="64">RANK(J19,J$6:J$28)</f>
        <v>20</v>
      </c>
      <c r="L19" s="36">
        <f>IFERROR(10*HLOOKUP(L$4,'ISE - Trabajo'!$B$5:$CI$28,Resultados!$T19,FALSE),"n/a")</f>
        <v>3.6802532686332432</v>
      </c>
      <c r="M19" s="34">
        <f t="shared" si="4"/>
        <v>22</v>
      </c>
      <c r="N19" s="36">
        <f>IFERROR(10*HLOOKUP(N$4,'ISE - Trabajo'!$B$5:$CI$28,Resultados!$T19,FALSE),"n/a")</f>
        <v>5.0984021616626034</v>
      </c>
      <c r="O19" s="34">
        <f t="shared" si="4"/>
        <v>8</v>
      </c>
      <c r="P19" s="36">
        <f>IFERROR(10*HLOOKUP(P$4,'ISE - Trabajo'!$B$5:$CI$28,Resultados!$T19,FALSE),"n/a")</f>
        <v>0.66590741248380136</v>
      </c>
      <c r="Q19" s="34">
        <f t="shared" ref="Q19" si="65">RANK(P19,P$6:P$28)</f>
        <v>22</v>
      </c>
      <c r="R19" s="36">
        <f>IFERROR(10*HLOOKUP(R$4,'ISE - Trabajo'!$B$5:$CI$28,Resultados!$T19,FALSE),"n/a")</f>
        <v>1.8586710251274876</v>
      </c>
      <c r="S19" s="34">
        <f t="shared" ref="S19" si="66">RANK(R19,R$6:R$28)</f>
        <v>23</v>
      </c>
      <c r="T19">
        <v>15</v>
      </c>
    </row>
    <row r="20" spans="1:20" x14ac:dyDescent="0.35">
      <c r="A20" s="40" t="s">
        <v>188</v>
      </c>
      <c r="B20" s="36">
        <f>IFERROR(10*HLOOKUP(B$4,'ISE - Trabajo'!$B$5:$CI$28,Resultados!$T20,FALSE),"n/a")</f>
        <v>4.187495407225466</v>
      </c>
      <c r="C20" s="34">
        <f t="shared" si="0"/>
        <v>13</v>
      </c>
      <c r="D20" s="36">
        <f>IFERROR(10*HLOOKUP(D$4,'ISE - Trabajo'!$B$5:$CI$28,Resultados!$T20,FALSE),"n/a")</f>
        <v>3.699714472224862</v>
      </c>
      <c r="E20" s="34">
        <f t="shared" si="0"/>
        <v>4</v>
      </c>
      <c r="F20" s="36">
        <f>IFERROR(10*HLOOKUP(F$4,'ISE - Trabajo'!$B$5:$CI$28,Resultados!$T20,FALSE),"n/a")</f>
        <v>5.8568890688232695</v>
      </c>
      <c r="G20" s="34">
        <f t="shared" ref="G20" si="67">RANK(F20,F$6:F$28)</f>
        <v>4</v>
      </c>
      <c r="H20" s="36">
        <f>IFERROR(10*HLOOKUP(H$4,'ISE - Trabajo'!$B$5:$CI$28,Resultados!$T20,FALSE),"n/a")</f>
        <v>4.4968088541945299</v>
      </c>
      <c r="I20" s="34">
        <f t="shared" ref="I20" si="68">RANK(H20,H$6:H$28)</f>
        <v>18</v>
      </c>
      <c r="J20" s="36">
        <f>IFERROR(10*HLOOKUP(J$4,'ISE - Trabajo'!$B$5:$CI$28,Resultados!$T20,FALSE),"n/a")</f>
        <v>6.0635653572950075</v>
      </c>
      <c r="K20" s="34">
        <f t="shared" ref="K20" si="69">RANK(J20,J$6:J$28)</f>
        <v>9</v>
      </c>
      <c r="L20" s="36">
        <f>IFERROR(10*HLOOKUP(L$4,'ISE - Trabajo'!$B$5:$CI$28,Resultados!$T20,FALSE),"n/a")</f>
        <v>4.2871114776678105</v>
      </c>
      <c r="M20" s="34">
        <f t="shared" si="4"/>
        <v>20</v>
      </c>
      <c r="N20" s="36">
        <f>IFERROR(10*HLOOKUP(N$4,'ISE - Trabajo'!$B$5:$CI$28,Resultados!$T20,FALSE),"n/a")</f>
        <v>2.25851390931965</v>
      </c>
      <c r="O20" s="34">
        <f t="shared" si="4"/>
        <v>22</v>
      </c>
      <c r="P20" s="36">
        <f>IFERROR(10*HLOOKUP(P$4,'ISE - Trabajo'!$B$5:$CI$28,Resultados!$T20,FALSE),"n/a")</f>
        <v>4.0042742807114395</v>
      </c>
      <c r="Q20" s="34">
        <f t="shared" ref="Q20" si="70">RANK(P20,P$6:P$28)</f>
        <v>6</v>
      </c>
      <c r="R20" s="36">
        <f>IFERROR(10*HLOOKUP(R$4,'ISE - Trabajo'!$B$5:$CI$28,Resultados!$T20,FALSE),"n/a")</f>
        <v>2.8330858375671593</v>
      </c>
      <c r="S20" s="34">
        <f t="shared" ref="S20" si="71">RANK(R20,R$6:R$28)</f>
        <v>18</v>
      </c>
      <c r="T20">
        <v>16</v>
      </c>
    </row>
    <row r="21" spans="1:20" x14ac:dyDescent="0.35">
      <c r="A21" s="40" t="s">
        <v>189</v>
      </c>
      <c r="B21" s="36">
        <f>IFERROR(10*HLOOKUP(B$4,'ISE - Trabajo'!$B$5:$CI$28,Resultados!$T21,FALSE),"n/a")</f>
        <v>3.5174264473487868</v>
      </c>
      <c r="C21" s="34">
        <f t="shared" si="0"/>
        <v>21</v>
      </c>
      <c r="D21" s="36">
        <f>IFERROR(10*HLOOKUP(D$4,'ISE - Trabajo'!$B$5:$CI$28,Resultados!$T21,FALSE),"n/a")</f>
        <v>2.462884450520729</v>
      </c>
      <c r="E21" s="34">
        <f t="shared" si="0"/>
        <v>13</v>
      </c>
      <c r="F21" s="36">
        <f>IFERROR(10*HLOOKUP(F$4,'ISE - Trabajo'!$B$5:$CI$28,Resultados!$T21,FALSE),"n/a")</f>
        <v>4.4485681969177131</v>
      </c>
      <c r="G21" s="34">
        <f t="shared" ref="G21" si="72">RANK(F21,F$6:F$28)</f>
        <v>15</v>
      </c>
      <c r="H21" s="36">
        <f>IFERROR(10*HLOOKUP(H$4,'ISE - Trabajo'!$B$5:$CI$28,Resultados!$T21,FALSE),"n/a")</f>
        <v>2.0530047255701196</v>
      </c>
      <c r="I21" s="34">
        <f t="shared" ref="I21" si="73">RANK(H21,H$6:H$28)</f>
        <v>23</v>
      </c>
      <c r="J21" s="36">
        <f>IFERROR(10*HLOOKUP(J$4,'ISE - Trabajo'!$B$5:$CI$28,Resultados!$T21,FALSE),"n/a")</f>
        <v>5.3288877819979819</v>
      </c>
      <c r="K21" s="34">
        <f t="shared" ref="K21" si="74">RANK(J21,J$6:J$28)</f>
        <v>17</v>
      </c>
      <c r="L21" s="36">
        <f>IFERROR(10*HLOOKUP(L$4,'ISE - Trabajo'!$B$5:$CI$28,Resultados!$T21,FALSE),"n/a")</f>
        <v>5.4984258233187147</v>
      </c>
      <c r="M21" s="34">
        <f t="shared" si="4"/>
        <v>14</v>
      </c>
      <c r="N21" s="36">
        <f>IFERROR(10*HLOOKUP(N$4,'ISE - Trabajo'!$B$5:$CI$28,Resultados!$T21,FALSE),"n/a")</f>
        <v>4.1787085744112478</v>
      </c>
      <c r="O21" s="34">
        <f t="shared" si="4"/>
        <v>11</v>
      </c>
      <c r="P21" s="36">
        <f>IFERROR(10*HLOOKUP(P$4,'ISE - Trabajo'!$B$5:$CI$28,Resultados!$T21,FALSE),"n/a")</f>
        <v>0.36137342061251215</v>
      </c>
      <c r="Q21" s="34">
        <f t="shared" ref="Q21" si="75">RANK(P21,P$6:P$28)</f>
        <v>23</v>
      </c>
      <c r="R21" s="36">
        <f>IFERROR(10*HLOOKUP(R$4,'ISE - Trabajo'!$B$5:$CI$28,Resultados!$T21,FALSE),"n/a")</f>
        <v>3.8075586054412747</v>
      </c>
      <c r="S21" s="34">
        <f t="shared" ref="S21" si="76">RANK(R21,R$6:R$28)</f>
        <v>10</v>
      </c>
      <c r="T21">
        <v>17</v>
      </c>
    </row>
    <row r="22" spans="1:20" x14ac:dyDescent="0.35">
      <c r="A22" s="40" t="s">
        <v>190</v>
      </c>
      <c r="B22" s="36">
        <f>IFERROR(10*HLOOKUP(B$4,'ISE - Trabajo'!$B$5:$CI$28,Resultados!$T22,FALSE),"n/a")</f>
        <v>3.5402993736208144</v>
      </c>
      <c r="C22" s="34">
        <f t="shared" si="0"/>
        <v>19</v>
      </c>
      <c r="D22" s="36">
        <f>IFERROR(10*HLOOKUP(D$4,'ISE - Trabajo'!$B$5:$CI$28,Resultados!$T22,FALSE),"n/a")</f>
        <v>1.1828916663760287</v>
      </c>
      <c r="E22" s="34">
        <f t="shared" si="0"/>
        <v>21</v>
      </c>
      <c r="F22" s="36">
        <f>IFERROR(10*HLOOKUP(F$4,'ISE - Trabajo'!$B$5:$CI$28,Resultados!$T22,FALSE),"n/a")</f>
        <v>5.28811123757621</v>
      </c>
      <c r="G22" s="34">
        <f t="shared" ref="G22" si="77">RANK(F22,F$6:F$28)</f>
        <v>10</v>
      </c>
      <c r="H22" s="36">
        <f>IFERROR(10*HLOOKUP(H$4,'ISE - Trabajo'!$B$5:$CI$28,Resultados!$T22,FALSE),"n/a")</f>
        <v>6.2432368925382997</v>
      </c>
      <c r="I22" s="34">
        <f t="shared" ref="I22" si="78">RANK(H22,H$6:H$28)</f>
        <v>3</v>
      </c>
      <c r="J22" s="36">
        <f>IFERROR(10*HLOOKUP(J$4,'ISE - Trabajo'!$B$5:$CI$28,Resultados!$T22,FALSE),"n/a")</f>
        <v>5.5432566668625762</v>
      </c>
      <c r="K22" s="34">
        <f t="shared" ref="K22" si="79">RANK(J22,J$6:J$28)</f>
        <v>15</v>
      </c>
      <c r="L22" s="36">
        <f>IFERROR(10*HLOOKUP(L$4,'ISE - Trabajo'!$B$5:$CI$28,Resultados!$T22,FALSE),"n/a")</f>
        <v>3.857813615993094</v>
      </c>
      <c r="M22" s="34">
        <f t="shared" si="4"/>
        <v>21</v>
      </c>
      <c r="N22" s="36">
        <f>IFERROR(10*HLOOKUP(N$4,'ISE - Trabajo'!$B$5:$CI$28,Resultados!$T22,FALSE),"n/a")</f>
        <v>3.3255602070381123</v>
      </c>
      <c r="O22" s="34">
        <f t="shared" si="4"/>
        <v>16</v>
      </c>
      <c r="P22" s="36">
        <f>IFERROR(10*HLOOKUP(P$4,'ISE - Trabajo'!$B$5:$CI$28,Resultados!$T22,FALSE),"n/a")</f>
        <v>0.92261118777104767</v>
      </c>
      <c r="Q22" s="34">
        <f t="shared" ref="Q22" si="80">RANK(P22,P$6:P$28)</f>
        <v>21</v>
      </c>
      <c r="R22" s="36">
        <f>IFERROR(10*HLOOKUP(R$4,'ISE - Trabajo'!$B$5:$CI$28,Resultados!$T22,FALSE),"n/a")</f>
        <v>1.9589135148111456</v>
      </c>
      <c r="S22" s="34">
        <f t="shared" ref="S22" si="81">RANK(R22,R$6:R$28)</f>
        <v>22</v>
      </c>
      <c r="T22">
        <v>18</v>
      </c>
    </row>
    <row r="23" spans="1:20" x14ac:dyDescent="0.35">
      <c r="A23" s="40" t="s">
        <v>191</v>
      </c>
      <c r="B23" s="36">
        <f>IFERROR(10*HLOOKUP(B$4,'ISE - Trabajo'!$B$5:$CI$28,Resultados!$T23,FALSE),"n/a")</f>
        <v>4.5317079515732157</v>
      </c>
      <c r="C23" s="34">
        <f t="shared" si="0"/>
        <v>9</v>
      </c>
      <c r="D23" s="36">
        <f>IFERROR(10*HLOOKUP(D$4,'ISE - Trabajo'!$B$5:$CI$28,Resultados!$T23,FALSE),"n/a")</f>
        <v>2.4675795264904994</v>
      </c>
      <c r="E23" s="34">
        <f t="shared" si="0"/>
        <v>12</v>
      </c>
      <c r="F23" s="36">
        <f>IFERROR(10*HLOOKUP(F$4,'ISE - Trabajo'!$B$5:$CI$28,Resultados!$T23,FALSE),"n/a")</f>
        <v>5.9512227127102166</v>
      </c>
      <c r="G23" s="34">
        <f t="shared" ref="G23" si="82">RANK(F23,F$6:F$28)</f>
        <v>3</v>
      </c>
      <c r="H23" s="36">
        <f>IFERROR(10*HLOOKUP(H$4,'ISE - Trabajo'!$B$5:$CI$28,Resultados!$T23,FALSE),"n/a")</f>
        <v>4.4788011500365696</v>
      </c>
      <c r="I23" s="34">
        <f t="shared" ref="I23" si="83">RANK(H23,H$6:H$28)</f>
        <v>19</v>
      </c>
      <c r="J23" s="36">
        <f>IFERROR(10*HLOOKUP(J$4,'ISE - Trabajo'!$B$5:$CI$28,Resultados!$T23,FALSE),"n/a")</f>
        <v>6.1260881886169187</v>
      </c>
      <c r="K23" s="34">
        <f t="shared" ref="K23" si="84">RANK(J23,J$6:J$28)</f>
        <v>7</v>
      </c>
      <c r="L23" s="36">
        <f>IFERROR(10*HLOOKUP(L$4,'ISE - Trabajo'!$B$5:$CI$28,Resultados!$T23,FALSE),"n/a")</f>
        <v>6.0582706316843593</v>
      </c>
      <c r="M23" s="34">
        <f t="shared" si="4"/>
        <v>8</v>
      </c>
      <c r="N23" s="36">
        <f>IFERROR(10*HLOOKUP(N$4,'ISE - Trabajo'!$B$5:$CI$28,Resultados!$T23,FALSE),"n/a")</f>
        <v>4.0465584877653811</v>
      </c>
      <c r="O23" s="34">
        <f t="shared" si="4"/>
        <v>13</v>
      </c>
      <c r="P23" s="36">
        <f>IFERROR(10*HLOOKUP(P$4,'ISE - Trabajo'!$B$5:$CI$28,Resultados!$T23,FALSE),"n/a")</f>
        <v>1.7772281310017468</v>
      </c>
      <c r="Q23" s="34">
        <f t="shared" ref="Q23" si="85">RANK(P23,P$6:P$28)</f>
        <v>15</v>
      </c>
      <c r="R23" s="36">
        <f>IFERROR(10*HLOOKUP(R$4,'ISE - Trabajo'!$B$5:$CI$28,Resultados!$T23,FALSE),"n/a")</f>
        <v>5.3479147842800341</v>
      </c>
      <c r="S23" s="34">
        <f t="shared" ref="S23" si="86">RANK(R23,R$6:R$28)</f>
        <v>4</v>
      </c>
      <c r="T23">
        <v>19</v>
      </c>
    </row>
    <row r="24" spans="1:20" x14ac:dyDescent="0.35">
      <c r="A24" s="40" t="s">
        <v>192</v>
      </c>
      <c r="B24" s="36">
        <f>IFERROR(10*HLOOKUP(B$4,'ISE - Trabajo'!$B$5:$CI$28,Resultados!$T24,FALSE),"n/a")</f>
        <v>3.5112322068927861</v>
      </c>
      <c r="C24" s="34">
        <f t="shared" si="0"/>
        <v>22</v>
      </c>
      <c r="D24" s="36">
        <f>IFERROR(10*HLOOKUP(D$4,'ISE - Trabajo'!$B$5:$CI$28,Resultados!$T24,FALSE),"n/a")</f>
        <v>1.6954327122601154</v>
      </c>
      <c r="E24" s="34">
        <f t="shared" si="0"/>
        <v>20</v>
      </c>
      <c r="F24" s="36">
        <f>IFERROR(10*HLOOKUP(F$4,'ISE - Trabajo'!$B$5:$CI$28,Resultados!$T24,FALSE),"n/a")</f>
        <v>3.9077227410331314</v>
      </c>
      <c r="G24" s="34">
        <f t="shared" ref="G24" si="87">RANK(F24,F$6:F$28)</f>
        <v>19</v>
      </c>
      <c r="H24" s="36">
        <f>IFERROR(10*HLOOKUP(H$4,'ISE - Trabajo'!$B$5:$CI$28,Resultados!$T24,FALSE),"n/a")</f>
        <v>6.1162737146246453</v>
      </c>
      <c r="I24" s="34">
        <f t="shared" ref="I24" si="88">RANK(H24,H$6:H$28)</f>
        <v>5</v>
      </c>
      <c r="J24" s="36">
        <f>IFERROR(10*HLOOKUP(J$4,'ISE - Trabajo'!$B$5:$CI$28,Resultados!$T24,FALSE),"n/a")</f>
        <v>3.9119909309706102</v>
      </c>
      <c r="K24" s="34">
        <f t="shared" ref="K24" si="89">RANK(J24,J$6:J$28)</f>
        <v>23</v>
      </c>
      <c r="L24" s="36">
        <f>IFERROR(10*HLOOKUP(L$4,'ISE - Trabajo'!$B$5:$CI$28,Resultados!$T24,FALSE),"n/a")</f>
        <v>3.6394580552321383</v>
      </c>
      <c r="M24" s="34">
        <f t="shared" si="4"/>
        <v>23</v>
      </c>
      <c r="N24" s="36">
        <f>IFERROR(10*HLOOKUP(N$4,'ISE - Trabajo'!$B$5:$CI$28,Resultados!$T24,FALSE),"n/a")</f>
        <v>3.1831568036441387</v>
      </c>
      <c r="O24" s="34">
        <f t="shared" si="4"/>
        <v>17</v>
      </c>
      <c r="P24" s="36">
        <f>IFERROR(10*HLOOKUP(P$4,'ISE - Trabajo'!$B$5:$CI$28,Resultados!$T24,FALSE),"n/a")</f>
        <v>1.6887183146825162</v>
      </c>
      <c r="Q24" s="34">
        <f t="shared" ref="Q24" si="90">RANK(P24,P$6:P$28)</f>
        <v>16</v>
      </c>
      <c r="R24" s="36">
        <f>IFERROR(10*HLOOKUP(R$4,'ISE - Trabajo'!$B$5:$CI$28,Resultados!$T24,FALSE),"n/a")</f>
        <v>3.9471043826949899</v>
      </c>
      <c r="S24" s="34">
        <f t="shared" ref="S24" si="91">RANK(R24,R$6:R$28)</f>
        <v>8</v>
      </c>
      <c r="T24">
        <v>20</v>
      </c>
    </row>
    <row r="25" spans="1:20" x14ac:dyDescent="0.35">
      <c r="A25" s="40" t="s">
        <v>193</v>
      </c>
      <c r="B25" s="36">
        <f>IFERROR(10*HLOOKUP(B$4,'ISE - Trabajo'!$B$5:$CI$28,Resultados!$T25,FALSE),"n/a")</f>
        <v>4.0306170376263708</v>
      </c>
      <c r="C25" s="34">
        <f t="shared" si="0"/>
        <v>17</v>
      </c>
      <c r="D25" s="36">
        <f>IFERROR(10*HLOOKUP(D$4,'ISE - Trabajo'!$B$5:$CI$28,Resultados!$T25,FALSE),"n/a")</f>
        <v>3.1224785850171033</v>
      </c>
      <c r="E25" s="34">
        <f t="shared" si="0"/>
        <v>8</v>
      </c>
      <c r="F25" s="36">
        <f>IFERROR(10*HLOOKUP(F$4,'ISE - Trabajo'!$B$5:$CI$28,Resultados!$T25,FALSE),"n/a")</f>
        <v>4.8612166676990807</v>
      </c>
      <c r="G25" s="34">
        <f t="shared" ref="G25" si="92">RANK(F25,F$6:F$28)</f>
        <v>13</v>
      </c>
      <c r="H25" s="36">
        <f>IFERROR(10*HLOOKUP(H$4,'ISE - Trabajo'!$B$5:$CI$28,Resultados!$T25,FALSE),"n/a")</f>
        <v>5.0354502371057102</v>
      </c>
      <c r="I25" s="34">
        <f t="shared" ref="I25" si="93">RANK(H25,H$6:H$28)</f>
        <v>13</v>
      </c>
      <c r="J25" s="36">
        <f>IFERROR(10*HLOOKUP(J$4,'ISE - Trabajo'!$B$5:$CI$28,Resultados!$T25,FALSE),"n/a")</f>
        <v>4.920853788983317</v>
      </c>
      <c r="K25" s="34">
        <f t="shared" ref="K25" si="94">RANK(J25,J$6:J$28)</f>
        <v>18</v>
      </c>
      <c r="L25" s="36">
        <f>IFERROR(10*HLOOKUP(L$4,'ISE - Trabajo'!$B$5:$CI$28,Resultados!$T25,FALSE),"n/a")</f>
        <v>6.5470145893672544</v>
      </c>
      <c r="M25" s="34">
        <f t="shared" si="4"/>
        <v>5</v>
      </c>
      <c r="N25" s="36">
        <f>IFERROR(10*HLOOKUP(N$4,'ISE - Trabajo'!$B$5:$CI$28,Resultados!$T25,FALSE),"n/a")</f>
        <v>1.8204285086977228</v>
      </c>
      <c r="O25" s="34">
        <f t="shared" si="4"/>
        <v>23</v>
      </c>
      <c r="P25" s="36">
        <f>IFERROR(10*HLOOKUP(P$4,'ISE - Trabajo'!$B$5:$CI$28,Resultados!$T25,FALSE),"n/a")</f>
        <v>2.3351749199874035</v>
      </c>
      <c r="Q25" s="34">
        <f t="shared" ref="Q25" si="95">RANK(P25,P$6:P$28)</f>
        <v>13</v>
      </c>
      <c r="R25" s="36">
        <f>IFERROR(10*HLOOKUP(R$4,'ISE - Trabajo'!$B$5:$CI$28,Resultados!$T25,FALSE),"n/a")</f>
        <v>3.6023190041533737</v>
      </c>
      <c r="S25" s="34">
        <f t="shared" ref="S25" si="96">RANK(R25,R$6:R$28)</f>
        <v>12</v>
      </c>
      <c r="T25">
        <v>21</v>
      </c>
    </row>
    <row r="26" spans="1:20" x14ac:dyDescent="0.35">
      <c r="A26" s="40" t="s">
        <v>194</v>
      </c>
      <c r="B26" s="36">
        <f>IFERROR(10*HLOOKUP(B$4,'ISE - Trabajo'!$B$5:$CI$28,Resultados!$T26,FALSE),"n/a")</f>
        <v>4.0441414443226513</v>
      </c>
      <c r="C26" s="34">
        <f t="shared" si="0"/>
        <v>15</v>
      </c>
      <c r="D26" s="36">
        <f>IFERROR(10*HLOOKUP(D$4,'ISE - Trabajo'!$B$5:$CI$28,Resultados!$T26,FALSE),"n/a")</f>
        <v>1.8928023837379908</v>
      </c>
      <c r="E26" s="34">
        <f t="shared" si="0"/>
        <v>19</v>
      </c>
      <c r="F26" s="36">
        <f>IFERROR(10*HLOOKUP(F$4,'ISE - Trabajo'!$B$5:$CI$28,Resultados!$T26,FALSE),"n/a")</f>
        <v>4.901100948727672</v>
      </c>
      <c r="G26" s="34">
        <f t="shared" ref="G26" si="97">RANK(F26,F$6:F$28)</f>
        <v>12</v>
      </c>
      <c r="H26" s="36">
        <f>IFERROR(10*HLOOKUP(H$4,'ISE - Trabajo'!$B$5:$CI$28,Resultados!$T26,FALSE),"n/a")</f>
        <v>4.5610499488725003</v>
      </c>
      <c r="I26" s="34">
        <f t="shared" ref="I26" si="98">RANK(H26,H$6:H$28)</f>
        <v>17</v>
      </c>
      <c r="J26" s="36">
        <f>IFERROR(10*HLOOKUP(J$4,'ISE - Trabajo'!$B$5:$CI$28,Resultados!$T26,FALSE),"n/a")</f>
        <v>5.5347858792046543</v>
      </c>
      <c r="K26" s="34">
        <f t="shared" ref="K26" si="99">RANK(J26,J$6:J$28)</f>
        <v>16</v>
      </c>
      <c r="L26" s="36">
        <f>IFERROR(10*HLOOKUP(L$4,'ISE - Trabajo'!$B$5:$CI$28,Resultados!$T26,FALSE),"n/a")</f>
        <v>5.9188243130156328</v>
      </c>
      <c r="M26" s="34">
        <f t="shared" si="4"/>
        <v>11</v>
      </c>
      <c r="N26" s="36">
        <f>IFERROR(10*HLOOKUP(N$4,'ISE - Trabajo'!$B$5:$CI$28,Resultados!$T26,FALSE),"n/a")</f>
        <v>2.6263549393545804</v>
      </c>
      <c r="O26" s="34">
        <f t="shared" si="4"/>
        <v>21</v>
      </c>
      <c r="P26" s="36">
        <f>IFERROR(10*HLOOKUP(P$4,'ISE - Trabajo'!$B$5:$CI$28,Resultados!$T26,FALSE),"n/a")</f>
        <v>3.7166796423467483</v>
      </c>
      <c r="Q26" s="34">
        <f t="shared" ref="Q26" si="100">RANK(P26,P$6:P$28)</f>
        <v>9</v>
      </c>
      <c r="R26" s="36">
        <f>IFERROR(10*HLOOKUP(R$4,'ISE - Trabajo'!$B$5:$CI$28,Resultados!$T26,FALSE),"n/a")</f>
        <v>3.2015334993214362</v>
      </c>
      <c r="S26" s="34">
        <f t="shared" ref="S26" si="101">RANK(R26,R$6:R$28)</f>
        <v>15</v>
      </c>
      <c r="T26">
        <v>22</v>
      </c>
    </row>
    <row r="27" spans="1:20" x14ac:dyDescent="0.35">
      <c r="A27" s="40" t="s">
        <v>195</v>
      </c>
      <c r="B27" s="36">
        <f>IFERROR(10*HLOOKUP(B$4,'ISE - Trabajo'!$B$5:$CI$28,Resultados!$T27,FALSE),"n/a")</f>
        <v>3.3722848540004553</v>
      </c>
      <c r="C27" s="34">
        <f t="shared" si="0"/>
        <v>23</v>
      </c>
      <c r="D27" s="36">
        <f>IFERROR(10*HLOOKUP(D$4,'ISE - Trabajo'!$B$5:$CI$28,Resultados!$T27,FALSE),"n/a")</f>
        <v>0.55997897802310415</v>
      </c>
      <c r="E27" s="34">
        <f t="shared" si="0"/>
        <v>23</v>
      </c>
      <c r="F27" s="36">
        <f>IFERROR(10*HLOOKUP(F$4,'ISE - Trabajo'!$B$5:$CI$28,Resultados!$T27,FALSE),"n/a")</f>
        <v>2.7799470387676499</v>
      </c>
      <c r="G27" s="34">
        <f t="shared" ref="G27" si="102">RANK(F27,F$6:F$28)</f>
        <v>22</v>
      </c>
      <c r="H27" s="36">
        <f>IFERROR(10*HLOOKUP(H$4,'ISE - Trabajo'!$B$5:$CI$28,Resultados!$T27,FALSE),"n/a")</f>
        <v>6.7805298507055038</v>
      </c>
      <c r="I27" s="34">
        <f t="shared" ref="I27" si="103">RANK(H27,H$6:H$28)</f>
        <v>2</v>
      </c>
      <c r="J27" s="36">
        <f>IFERROR(10*HLOOKUP(J$4,'ISE - Trabajo'!$B$5:$CI$28,Resultados!$T27,FALSE),"n/a")</f>
        <v>4.311000359272537</v>
      </c>
      <c r="K27" s="34">
        <f t="shared" ref="K27" si="104">RANK(J27,J$6:J$28)</f>
        <v>21</v>
      </c>
      <c r="L27" s="36">
        <f>IFERROR(10*HLOOKUP(L$4,'ISE - Trabajo'!$B$5:$CI$28,Resultados!$T27,FALSE),"n/a")</f>
        <v>4.6110133743514279</v>
      </c>
      <c r="M27" s="34">
        <f t="shared" si="4"/>
        <v>17</v>
      </c>
      <c r="N27" s="36">
        <f>IFERROR(10*HLOOKUP(N$4,'ISE - Trabajo'!$B$5:$CI$28,Resultados!$T27,FALSE),"n/a")</f>
        <v>3.947652270420563</v>
      </c>
      <c r="O27" s="34">
        <f t="shared" si="4"/>
        <v>14</v>
      </c>
      <c r="P27" s="36">
        <f>IFERROR(10*HLOOKUP(P$4,'ISE - Trabajo'!$B$5:$CI$28,Resultados!$T27,FALSE),"n/a")</f>
        <v>1.2404384529983652</v>
      </c>
      <c r="Q27" s="34">
        <f t="shared" ref="Q27" si="105">RANK(P27,P$6:P$28)</f>
        <v>19</v>
      </c>
      <c r="R27" s="36">
        <f>IFERROR(10*HLOOKUP(R$4,'ISE - Trabajo'!$B$5:$CI$28,Resultados!$T27,FALSE),"n/a")</f>
        <v>2.7477185074644854</v>
      </c>
      <c r="S27" s="34">
        <f t="shared" ref="S27" si="106">RANK(R27,R$6:R$28)</f>
        <v>20</v>
      </c>
      <c r="T27">
        <v>23</v>
      </c>
    </row>
    <row r="28" spans="1:20" ht="15" thickBot="1" x14ac:dyDescent="0.4">
      <c r="A28" s="41" t="s">
        <v>196</v>
      </c>
      <c r="B28" s="37">
        <f>IFERROR(10*HLOOKUP(B$4,'ISE - Trabajo'!$B$5:$CI$28,Resultados!$T28,FALSE),"n/a")</f>
        <v>4.1410971625033159</v>
      </c>
      <c r="C28" s="35">
        <f t="shared" si="0"/>
        <v>14</v>
      </c>
      <c r="D28" s="37">
        <f>IFERROR(10*HLOOKUP(D$4,'ISE - Trabajo'!$B$5:$CI$28,Resultados!$T28,FALSE),"n/a")</f>
        <v>2.9430323527965325</v>
      </c>
      <c r="E28" s="35">
        <f t="shared" si="0"/>
        <v>9</v>
      </c>
      <c r="F28" s="37">
        <f>IFERROR(10*HLOOKUP(F$4,'ISE - Trabajo'!$B$5:$CI$28,Resultados!$T28,FALSE),"n/a")</f>
        <v>5.7038855726886082</v>
      </c>
      <c r="G28" s="35">
        <f t="shared" ref="G28" si="107">RANK(F28,F$6:F$28)</f>
        <v>5</v>
      </c>
      <c r="H28" s="37">
        <f>IFERROR(10*HLOOKUP(H$4,'ISE - Trabajo'!$B$5:$CI$28,Resultados!$T28,FALSE),"n/a")</f>
        <v>5.5743311539890286</v>
      </c>
      <c r="I28" s="35">
        <f t="shared" ref="I28" si="108">RANK(H28,H$6:H$28)</f>
        <v>8</v>
      </c>
      <c r="J28" s="37">
        <f>IFERROR(10*HLOOKUP(J$4,'ISE - Trabajo'!$B$5:$CI$28,Resultados!$T28,FALSE),"n/a")</f>
        <v>5.7140478069972538</v>
      </c>
      <c r="K28" s="35">
        <f t="shared" ref="K28" si="109">RANK(J28,J$6:J$28)</f>
        <v>14</v>
      </c>
      <c r="L28" s="37">
        <f>IFERROR(10*HLOOKUP(L$4,'ISE - Trabajo'!$B$5:$CI$28,Resultados!$T28,FALSE),"n/a")</f>
        <v>4.3873233713741486</v>
      </c>
      <c r="M28" s="35">
        <f t="shared" si="4"/>
        <v>19</v>
      </c>
      <c r="N28" s="37">
        <f>IFERROR(10*HLOOKUP(N$4,'ISE - Trabajo'!$B$5:$CI$28,Resultados!$T28,FALSE),"n/a")</f>
        <v>3.7891256088410579</v>
      </c>
      <c r="O28" s="35">
        <f t="shared" si="4"/>
        <v>15</v>
      </c>
      <c r="P28" s="37">
        <f>IFERROR(10*HLOOKUP(P$4,'ISE - Trabajo'!$B$5:$CI$28,Resultados!$T28,FALSE),"n/a")</f>
        <v>2.2644202735510714</v>
      </c>
      <c r="Q28" s="35">
        <f t="shared" ref="Q28" si="110">RANK(P28,P$6:P$28)</f>
        <v>14</v>
      </c>
      <c r="R28" s="37">
        <f>IFERROR(10*HLOOKUP(R$4,'ISE - Trabajo'!$B$5:$CI$28,Resultados!$T28,FALSE),"n/a")</f>
        <v>2.752611159788823</v>
      </c>
      <c r="S28" s="35">
        <f t="shared" ref="S28" si="111">RANK(R28,R$6:R$28)</f>
        <v>19</v>
      </c>
      <c r="T28">
        <v>24</v>
      </c>
    </row>
    <row r="29" spans="1:20" ht="15" thickBot="1" x14ac:dyDescent="0.4"/>
    <row r="30" spans="1:20" x14ac:dyDescent="0.35">
      <c r="A30" s="42" t="s">
        <v>233</v>
      </c>
      <c r="B30" s="43">
        <f>AVERAGE(B6:B28)</f>
        <v>4.3306699079419033</v>
      </c>
      <c r="C30" s="44"/>
      <c r="D30" s="43">
        <f>AVERAGE(D6:D28)</f>
        <v>2.5959893404894827</v>
      </c>
      <c r="E30" s="44"/>
      <c r="F30" s="43">
        <f>AVERAGE(F6:F28)</f>
        <v>4.8438638358672508</v>
      </c>
      <c r="G30" s="44"/>
      <c r="H30" s="43">
        <f>AVERAGE(H6:H28)</f>
        <v>5.0805476963822596</v>
      </c>
      <c r="I30" s="44"/>
      <c r="J30" s="43">
        <f>AVERAGE(J6:J28)</f>
        <v>5.7607526248759964</v>
      </c>
      <c r="K30" s="44"/>
      <c r="L30" s="43">
        <f>AVERAGE(L6:L28)</f>
        <v>5.5227051281564767</v>
      </c>
      <c r="M30" s="44"/>
      <c r="N30" s="43">
        <f>AVERAGE(N6:N28)</f>
        <v>4.3422765460254684</v>
      </c>
      <c r="O30" s="44"/>
      <c r="P30" s="43">
        <f>AVERAGE(P6:P28)</f>
        <v>2.713338686288254</v>
      </c>
      <c r="Q30" s="44"/>
      <c r="R30" s="43">
        <f>AVERAGE(R6:R28)</f>
        <v>3.7858854054500379</v>
      </c>
      <c r="S30" s="44"/>
    </row>
    <row r="31" spans="1:20" x14ac:dyDescent="0.35">
      <c r="A31" s="40" t="s">
        <v>234</v>
      </c>
      <c r="B31" s="36">
        <f>MIN(B6:B28)</f>
        <v>3.3722848540004553</v>
      </c>
      <c r="C31" s="34"/>
      <c r="D31" s="36">
        <f>MIN(D6:D28)</f>
        <v>0.55997897802310415</v>
      </c>
      <c r="E31" s="34"/>
      <c r="F31" s="36">
        <f>MIN(F6:F28)</f>
        <v>2.51654491850989</v>
      </c>
      <c r="G31" s="34"/>
      <c r="H31" s="36">
        <f>MIN(H6:H28)</f>
        <v>2.0530047255701196</v>
      </c>
      <c r="I31" s="34"/>
      <c r="J31" s="36">
        <f>MIN(J6:J28)</f>
        <v>3.9119909309706102</v>
      </c>
      <c r="K31" s="34"/>
      <c r="L31" s="36">
        <f>MIN(L6:L28)</f>
        <v>3.6394580552321383</v>
      </c>
      <c r="M31" s="34"/>
      <c r="N31" s="36">
        <f>MIN(N6:N28)</f>
        <v>1.8204285086977228</v>
      </c>
      <c r="O31" s="34"/>
      <c r="P31" s="36">
        <f>MIN(P6:P28)</f>
        <v>0.36137342061251215</v>
      </c>
      <c r="Q31" s="34"/>
      <c r="R31" s="36">
        <f>MIN(R6:R28)</f>
        <v>1.8586710251274876</v>
      </c>
      <c r="S31" s="34"/>
    </row>
    <row r="32" spans="1:20" x14ac:dyDescent="0.35">
      <c r="A32" s="45" t="s">
        <v>235</v>
      </c>
      <c r="B32" s="36">
        <f>MAX(B6:B28)</f>
        <v>6.0851952396150537</v>
      </c>
      <c r="C32" s="34"/>
      <c r="D32" s="36">
        <f>MAX(D6:D28)</f>
        <v>4.6533381296931884</v>
      </c>
      <c r="E32" s="34"/>
      <c r="F32" s="36">
        <f>MAX(F6:F28)</f>
        <v>7.7758760448254201</v>
      </c>
      <c r="G32" s="34"/>
      <c r="H32" s="36">
        <f>MAX(H6:H28)</f>
        <v>7.321866428137902</v>
      </c>
      <c r="I32" s="34"/>
      <c r="J32" s="36">
        <f>MAX(J6:J28)</f>
        <v>7.423412223451697</v>
      </c>
      <c r="K32" s="34"/>
      <c r="L32" s="36">
        <f>MAX(L6:L28)</f>
        <v>7.8088914434976067</v>
      </c>
      <c r="M32" s="34"/>
      <c r="N32" s="36">
        <f>MAX(N6:N28)</f>
        <v>8.8985828040685178</v>
      </c>
      <c r="O32" s="34"/>
      <c r="P32" s="36">
        <f>MAX(P6:P28)</f>
        <v>5.0119811245684627</v>
      </c>
      <c r="Q32" s="34"/>
      <c r="R32" s="36">
        <f>MAX(R6:R28)</f>
        <v>5.8732402441558582</v>
      </c>
      <c r="S32" s="34"/>
    </row>
    <row r="33" spans="1:36" ht="15" thickBot="1" x14ac:dyDescent="0.4">
      <c r="A33" s="41" t="s">
        <v>236</v>
      </c>
      <c r="B33" s="37">
        <f>B32-B31</f>
        <v>2.7129103856145984</v>
      </c>
      <c r="C33" s="35"/>
      <c r="D33" s="37">
        <f>D32-D31</f>
        <v>4.093359151670084</v>
      </c>
      <c r="E33" s="35"/>
      <c r="F33" s="37">
        <f>F32-F31</f>
        <v>5.25933112631553</v>
      </c>
      <c r="G33" s="35"/>
      <c r="H33" s="37">
        <f>H32-H31</f>
        <v>5.2688617025677829</v>
      </c>
      <c r="I33" s="35"/>
      <c r="J33" s="37">
        <f>J32-J31</f>
        <v>3.5114212924810868</v>
      </c>
      <c r="K33" s="35"/>
      <c r="L33" s="37">
        <f>L32-L31</f>
        <v>4.1694333882654684</v>
      </c>
      <c r="M33" s="35"/>
      <c r="N33" s="37">
        <f>N32-N31</f>
        <v>7.078154295370795</v>
      </c>
      <c r="O33" s="35"/>
      <c r="P33" s="37">
        <f>P32-P31</f>
        <v>4.6506077039559504</v>
      </c>
      <c r="Q33" s="35"/>
      <c r="R33" s="37">
        <f>R32-R31</f>
        <v>4.0145692190283704</v>
      </c>
      <c r="S33" s="35"/>
    </row>
    <row r="36" spans="1:36" x14ac:dyDescent="0.35">
      <c r="A36" s="38"/>
      <c r="B36" s="73" t="s">
        <v>7</v>
      </c>
      <c r="C36" s="74"/>
      <c r="D36" s="73" t="s">
        <v>17</v>
      </c>
      <c r="E36" s="74"/>
      <c r="F36" s="75" t="s">
        <v>28</v>
      </c>
      <c r="G36" s="76"/>
      <c r="H36" s="75" t="s">
        <v>38</v>
      </c>
      <c r="I36" s="76"/>
      <c r="J36" s="77" t="s">
        <v>45</v>
      </c>
      <c r="K36" s="78"/>
      <c r="L36" s="77" t="s">
        <v>58</v>
      </c>
      <c r="M36" s="78"/>
      <c r="N36" s="79" t="s">
        <v>65</v>
      </c>
      <c r="O36" s="80"/>
      <c r="P36" s="79" t="s">
        <v>75</v>
      </c>
      <c r="Q36" s="80"/>
      <c r="R36" s="75" t="s">
        <v>94</v>
      </c>
      <c r="S36" s="76"/>
      <c r="T36" s="75" t="s">
        <v>103</v>
      </c>
      <c r="U36" s="76"/>
      <c r="V36" s="69" t="s">
        <v>116</v>
      </c>
      <c r="W36" s="70"/>
      <c r="X36" s="69" t="s">
        <v>126</v>
      </c>
      <c r="Y36" s="70"/>
      <c r="Z36" s="69" t="s">
        <v>133</v>
      </c>
      <c r="AA36" s="70"/>
      <c r="AB36" s="69" t="s">
        <v>141</v>
      </c>
      <c r="AC36" s="70"/>
      <c r="AD36" s="71" t="s">
        <v>152</v>
      </c>
      <c r="AE36" s="72"/>
      <c r="AF36" s="71" t="s">
        <v>158</v>
      </c>
      <c r="AG36" s="72"/>
      <c r="AH36" s="71" t="s">
        <v>164</v>
      </c>
      <c r="AI36" s="72"/>
    </row>
    <row r="37" spans="1:36" x14ac:dyDescent="0.35">
      <c r="A37" s="39" t="s">
        <v>173</v>
      </c>
      <c r="B37" s="22" t="s">
        <v>231</v>
      </c>
      <c r="C37" s="23" t="s">
        <v>232</v>
      </c>
      <c r="D37" s="22" t="s">
        <v>231</v>
      </c>
      <c r="E37" s="23" t="s">
        <v>232</v>
      </c>
      <c r="F37" s="32" t="s">
        <v>231</v>
      </c>
      <c r="G37" s="33" t="s">
        <v>232</v>
      </c>
      <c r="H37" s="32" t="s">
        <v>231</v>
      </c>
      <c r="I37" s="33" t="s">
        <v>232</v>
      </c>
      <c r="J37" s="24" t="s">
        <v>231</v>
      </c>
      <c r="K37" s="25" t="s">
        <v>232</v>
      </c>
      <c r="L37" s="24" t="s">
        <v>231</v>
      </c>
      <c r="M37" s="25" t="s">
        <v>232</v>
      </c>
      <c r="N37" s="26" t="s">
        <v>231</v>
      </c>
      <c r="O37" s="27" t="s">
        <v>232</v>
      </c>
      <c r="P37" s="26" t="s">
        <v>231</v>
      </c>
      <c r="Q37" s="27" t="s">
        <v>232</v>
      </c>
      <c r="R37" s="32" t="s">
        <v>231</v>
      </c>
      <c r="S37" s="33" t="s">
        <v>232</v>
      </c>
      <c r="T37" s="32" t="s">
        <v>231</v>
      </c>
      <c r="U37" s="33" t="s">
        <v>232</v>
      </c>
      <c r="V37" s="28" t="s">
        <v>231</v>
      </c>
      <c r="W37" s="29" t="s">
        <v>232</v>
      </c>
      <c r="X37" s="28" t="s">
        <v>231</v>
      </c>
      <c r="Y37" s="29" t="s">
        <v>232</v>
      </c>
      <c r="Z37" s="28" t="s">
        <v>231</v>
      </c>
      <c r="AA37" s="29" t="s">
        <v>232</v>
      </c>
      <c r="AB37" s="28" t="s">
        <v>231</v>
      </c>
      <c r="AC37" s="29" t="s">
        <v>232</v>
      </c>
      <c r="AD37" s="30" t="s">
        <v>231</v>
      </c>
      <c r="AE37" s="31" t="s">
        <v>232</v>
      </c>
      <c r="AF37" s="30" t="s">
        <v>231</v>
      </c>
      <c r="AG37" s="31" t="s">
        <v>232</v>
      </c>
      <c r="AH37" s="30" t="s">
        <v>231</v>
      </c>
      <c r="AI37" s="31" t="s">
        <v>232</v>
      </c>
      <c r="AJ37">
        <v>1</v>
      </c>
    </row>
    <row r="38" spans="1:36" x14ac:dyDescent="0.35">
      <c r="A38" s="40" t="s">
        <v>174</v>
      </c>
      <c r="B38" s="36">
        <f>IFERROR(10*HLOOKUP(B$36,'ISE - Trabajo'!$B$5:$CI$28,Resultados!$AJ38,FALSE),"n/a")</f>
        <v>4.5569750286239694</v>
      </c>
      <c r="C38" s="34">
        <f>RANK(B38,B$38:B$60)</f>
        <v>1</v>
      </c>
      <c r="D38" s="36">
        <f>IFERROR(10*HLOOKUP(D$36,'ISE - Trabajo'!$B$5:$CI$28,Resultados!$AJ38,FALSE),"n/a")</f>
        <v>4.7497012307624082</v>
      </c>
      <c r="E38" s="34">
        <f>RANK(D38,D$38:D$60)</f>
        <v>7</v>
      </c>
      <c r="F38" s="36">
        <f>IFERROR(10*HLOOKUP(F$36,'ISE - Trabajo'!$B$5:$CI$28,Resultados!$AJ38,FALSE),"n/a")</f>
        <v>4.0112638796851421</v>
      </c>
      <c r="G38" s="34">
        <f>RANK(F38,F$38:F$60)</f>
        <v>5</v>
      </c>
      <c r="H38" s="36">
        <f>IFERROR(10*HLOOKUP(H$36,'ISE - Trabajo'!$B$5:$CI$28,Resultados!$AJ38,FALSE),"n/a")</f>
        <v>7.1500133497119407</v>
      </c>
      <c r="I38" s="34">
        <f>RANK(H38,H$38:H$60)</f>
        <v>5</v>
      </c>
      <c r="J38" s="36">
        <f>IFERROR(10*HLOOKUP(J$36,'ISE - Trabajo'!$B$5:$CI$28,Resultados!$AJ38,FALSE),"n/a")</f>
        <v>6.9841773007202494</v>
      </c>
      <c r="K38" s="34">
        <f>RANK(J38,J$38:J$60)</f>
        <v>3</v>
      </c>
      <c r="L38" s="36">
        <f>IFERROR(10*HLOOKUP(L$36,'ISE - Trabajo'!$B$5:$CI$28,Resultados!$AJ38,FALSE),"n/a")</f>
        <v>7.6595555555555546</v>
      </c>
      <c r="M38" s="34">
        <f>RANK(L38,L$38:L$60)</f>
        <v>1</v>
      </c>
      <c r="N38" s="36">
        <f>IFERROR(10*HLOOKUP(N$36,'ISE - Trabajo'!$B$5:$CI$28,Resultados!$AJ38,FALSE),"n/a")</f>
        <v>6.5085328272327301</v>
      </c>
      <c r="O38" s="34">
        <f>RANK(N38,N$38:N$60)</f>
        <v>15</v>
      </c>
      <c r="P38" s="36">
        <f>IFERROR(10*HLOOKUP(P$36,'ISE - Trabajo'!$B$5:$CI$28,Resultados!$AJ38,FALSE),"n/a")</f>
        <v>7.1593981592237146</v>
      </c>
      <c r="Q38" s="34">
        <f>RANK(P38,P$38:P$60)</f>
        <v>2</v>
      </c>
      <c r="R38" s="36">
        <f>IFERROR(10*HLOOKUP(R$36,'ISE - Trabajo'!$B$5:$CI$28,Resultados!$AJ38,FALSE),"n/a")</f>
        <v>4.058773566162956</v>
      </c>
      <c r="S38" s="34">
        <f>RANK(R38,R$38:R$60)</f>
        <v>15</v>
      </c>
      <c r="T38" s="36">
        <f>IFERROR(10*HLOOKUP(T$36,'ISE - Trabajo'!$B$5:$CI$28,Resultados!$AJ38,FALSE),"n/a")</f>
        <v>7.8041765859629564</v>
      </c>
      <c r="U38" s="34">
        <f>RANK(T38,T$38:T$60)</f>
        <v>8</v>
      </c>
      <c r="V38" s="36">
        <f>IFERROR(10*HLOOKUP(V$36,'ISE - Trabajo'!$B$5:$CI$28,Resultados!$AJ38,FALSE),"n/a")</f>
        <v>5.2529183121907757</v>
      </c>
      <c r="W38" s="34">
        <f>RANK(V38,V$38:V$60)</f>
        <v>5</v>
      </c>
      <c r="X38" s="36">
        <f>IFERROR(10*HLOOKUP(X$36,'ISE - Trabajo'!$B$5:$CI$28,Resultados!$AJ38,FALSE),"n/a")</f>
        <v>5.8319626327093133</v>
      </c>
      <c r="Y38" s="34">
        <f>RANK(X38,X$38:X$60)</f>
        <v>6</v>
      </c>
      <c r="Z38" s="36">
        <f>IFERROR(10*HLOOKUP(Z$36,'ISE - Trabajo'!$B$5:$CI$28,Resultados!$AJ38,FALSE),"n/a")</f>
        <v>3.2246324802004049</v>
      </c>
      <c r="AA38" s="34">
        <f t="shared" ref="AA38:AA60" si="112">RANK(Z38,Z$38:Z$60)</f>
        <v>9</v>
      </c>
      <c r="AB38" s="36">
        <f>IFERROR(10*HLOOKUP(AB$36,'ISE - Trabajo'!$B$5:$CI$28,Resultados!$AJ38,FALSE),"n/a")</f>
        <v>5.8559404329623703</v>
      </c>
      <c r="AC38" s="34">
        <f>RANK(AB38,AB$38:AB$60)</f>
        <v>3</v>
      </c>
      <c r="AD38" s="36">
        <f>IFERROR(10*HLOOKUP(AD$36,'ISE - Trabajo'!$B$5:$CI$28,Resultados!$AJ38,FALSE),"n/a")</f>
        <v>7.0125587162039071</v>
      </c>
      <c r="AE38" s="34">
        <f>RANK(AD38,AD$38:AD$60)</f>
        <v>4</v>
      </c>
      <c r="AF38" s="36">
        <f>IFERROR(10*HLOOKUP(AF$36,'ISE - Trabajo'!$B$5:$CI$28,Resultados!$AJ38,FALSE),"n/a")</f>
        <v>4.0948386374305699</v>
      </c>
      <c r="AG38" s="34">
        <f>RANK(AF38,AF$38:AF$60)</f>
        <v>13</v>
      </c>
      <c r="AH38" s="36">
        <f>IFERROR(10*HLOOKUP(AH$36,'ISE - Trabajo'!$B$5:$CI$28,Resultados!$AJ38,FALSE),"n/a")</f>
        <v>6.5123233788330985</v>
      </c>
      <c r="AI38" s="34">
        <f>RANK(AH38,AH$38:AH$60)</f>
        <v>3</v>
      </c>
      <c r="AJ38">
        <v>2</v>
      </c>
    </row>
    <row r="39" spans="1:36" x14ac:dyDescent="0.35">
      <c r="A39" s="40" t="s">
        <v>175</v>
      </c>
      <c r="B39" s="36">
        <f>IFERROR(10*HLOOKUP(B$36,'ISE - Trabajo'!$B$5:$CI$28,Resultados!$AJ39,FALSE),"n/a")</f>
        <v>0.43374222305854643</v>
      </c>
      <c r="C39" s="34">
        <f t="shared" ref="C39:E60" si="113">RANK(B39,B$38:B$60)</f>
        <v>11</v>
      </c>
      <c r="D39" s="36">
        <f>IFERROR(10*HLOOKUP(D$36,'ISE - Trabajo'!$B$5:$CI$28,Resultados!$AJ39,FALSE),"n/a")</f>
        <v>4.4031967559932275</v>
      </c>
      <c r="E39" s="34">
        <f t="shared" si="113"/>
        <v>11</v>
      </c>
      <c r="F39" s="36">
        <f>IFERROR(10*HLOOKUP(F$36,'ISE - Trabajo'!$B$5:$CI$28,Resultados!$AJ39,FALSE),"n/a")</f>
        <v>3.5498525413412354</v>
      </c>
      <c r="G39" s="34">
        <f t="shared" ref="G39" si="114">RANK(F39,F$38:F$60)</f>
        <v>8</v>
      </c>
      <c r="H39" s="36">
        <f>IFERROR(10*HLOOKUP(H$36,'ISE - Trabajo'!$B$5:$CI$28,Resultados!$AJ39,FALSE),"n/a")</f>
        <v>6.5497158418458392</v>
      </c>
      <c r="I39" s="34">
        <f t="shared" ref="I39" si="115">RANK(H39,H$38:H$60)</f>
        <v>10</v>
      </c>
      <c r="J39" s="36">
        <f>IFERROR(10*HLOOKUP(J$36,'ISE - Trabajo'!$B$5:$CI$28,Resultados!$AJ39,FALSE),"n/a")</f>
        <v>5.1672367775230974</v>
      </c>
      <c r="K39" s="34">
        <f t="shared" ref="K39" si="116">RANK(J39,J$38:J$60)</f>
        <v>14</v>
      </c>
      <c r="L39" s="36">
        <f>IFERROR(10*HLOOKUP(L$36,'ISE - Trabajo'!$B$5:$CI$28,Resultados!$AJ39,FALSE),"n/a")</f>
        <v>5.8155202821869478</v>
      </c>
      <c r="M39" s="34">
        <f t="shared" ref="M39:M60" si="117">RANK(L39,L$38:L$60)</f>
        <v>10</v>
      </c>
      <c r="N39" s="36">
        <f>IFERROR(10*HLOOKUP(N$36,'ISE - Trabajo'!$B$5:$CI$28,Resultados!$AJ39,FALSE),"n/a")</f>
        <v>6.6389924650213779</v>
      </c>
      <c r="O39" s="34">
        <f t="shared" ref="O39" si="118">RANK(N39,N$38:N$60)</f>
        <v>14</v>
      </c>
      <c r="P39" s="36">
        <f>IFERROR(10*HLOOKUP(P$36,'ISE - Trabajo'!$B$5:$CI$28,Resultados!$AJ39,FALSE),"n/a")</f>
        <v>4.9258514177319777</v>
      </c>
      <c r="Q39" s="34">
        <f t="shared" ref="Q39" si="119">RANK(P39,P$38:P$60)</f>
        <v>11</v>
      </c>
      <c r="R39" s="36">
        <f>IFERROR(10*HLOOKUP(R$36,'ISE - Trabajo'!$B$5:$CI$28,Resultados!$AJ39,FALSE),"n/a")</f>
        <v>4.6807012835379131</v>
      </c>
      <c r="S39" s="34">
        <f t="shared" ref="S39" si="120">RANK(R39,R$38:R$60)</f>
        <v>10</v>
      </c>
      <c r="T39" s="36">
        <f>IFERROR(10*HLOOKUP(T$36,'ISE - Trabajo'!$B$5:$CI$28,Resultados!$AJ39,FALSE),"n/a")</f>
        <v>8.6050794003296538</v>
      </c>
      <c r="U39" s="34">
        <f t="shared" ref="U39:U60" si="121">RANK(T39,T$38:T$60)</f>
        <v>3</v>
      </c>
      <c r="V39" s="36">
        <f>IFERROR(10*HLOOKUP(V$36,'ISE - Trabajo'!$B$5:$CI$28,Resultados!$AJ39,FALSE),"n/a")</f>
        <v>6.1584398714783983</v>
      </c>
      <c r="W39" s="34">
        <f t="shared" ref="W39" si="122">RANK(V39,V$38:V$60)</f>
        <v>4</v>
      </c>
      <c r="X39" s="36">
        <f>IFERROR(10*HLOOKUP(X$36,'ISE - Trabajo'!$B$5:$CI$28,Resultados!$AJ39,FALSE),"n/a")</f>
        <v>5.9686160934968786</v>
      </c>
      <c r="Y39" s="34">
        <f t="shared" ref="Y39" si="123">RANK(X39,X$38:X$60)</f>
        <v>5</v>
      </c>
      <c r="Z39" s="36">
        <f>IFERROR(10*HLOOKUP(Z$36,'ISE - Trabajo'!$B$5:$CI$28,Resultados!$AJ39,FALSE),"n/a")</f>
        <v>3.0982493874992749</v>
      </c>
      <c r="AA39" s="34">
        <f t="shared" si="112"/>
        <v>11</v>
      </c>
      <c r="AB39" s="36">
        <f>IFERROR(10*HLOOKUP(AB$36,'ISE - Trabajo'!$B$5:$CI$28,Resultados!$AJ39,FALSE),"n/a")</f>
        <v>4.3097073034751556</v>
      </c>
      <c r="AC39" s="34">
        <f t="shared" ref="AC39" si="124">RANK(AB39,AB$38:AB$60)</f>
        <v>7</v>
      </c>
      <c r="AD39" s="36">
        <f>IFERROR(10*HLOOKUP(AD$36,'ISE - Trabajo'!$B$5:$CI$28,Resultados!$AJ39,FALSE),"n/a")</f>
        <v>4.8393095383252493</v>
      </c>
      <c r="AE39" s="34">
        <f t="shared" ref="AE39" si="125">RANK(AD39,AD$38:AD$60)</f>
        <v>10</v>
      </c>
      <c r="AF39" s="36">
        <f>IFERROR(10*HLOOKUP(AF$36,'ISE - Trabajo'!$B$5:$CI$28,Resultados!$AJ39,FALSE),"n/a")</f>
        <v>2.4427609673787973</v>
      </c>
      <c r="AG39" s="34">
        <f t="shared" ref="AG39" si="126">RANK(AF39,AF$38:AF$60)</f>
        <v>20</v>
      </c>
      <c r="AH39" s="36">
        <f>IFERROR(10*HLOOKUP(AH$36,'ISE - Trabajo'!$B$5:$CI$28,Resultados!$AJ39,FALSE),"n/a")</f>
        <v>1.9291174029072014</v>
      </c>
      <c r="AI39" s="34">
        <f t="shared" ref="AI39" si="127">RANK(AH39,AH$38:AH$60)</f>
        <v>9</v>
      </c>
      <c r="AJ39">
        <v>3</v>
      </c>
    </row>
    <row r="40" spans="1:36" x14ac:dyDescent="0.35">
      <c r="A40" s="40" t="s">
        <v>176</v>
      </c>
      <c r="B40" s="36">
        <f>IFERROR(10*HLOOKUP(B$36,'ISE - Trabajo'!$B$5:$CI$28,Resultados!$AJ40,FALSE),"n/a")</f>
        <v>0.4160412683726219</v>
      </c>
      <c r="C40" s="34">
        <f t="shared" si="113"/>
        <v>14</v>
      </c>
      <c r="D40" s="36">
        <f>IFERROR(10*HLOOKUP(D$36,'ISE - Trabajo'!$B$5:$CI$28,Resultados!$AJ40,FALSE),"n/a")</f>
        <v>3.7569320194960505</v>
      </c>
      <c r="E40" s="34">
        <f t="shared" si="113"/>
        <v>17</v>
      </c>
      <c r="F40" s="36">
        <f>IFERROR(10*HLOOKUP(F$36,'ISE - Trabajo'!$B$5:$CI$28,Resultados!$AJ40,FALSE),"n/a")</f>
        <v>3.0195363557532398</v>
      </c>
      <c r="G40" s="34">
        <f t="shared" ref="G40" si="128">RANK(F40,F$38:F$60)</f>
        <v>12</v>
      </c>
      <c r="H40" s="36">
        <f>IFERROR(10*HLOOKUP(H$36,'ISE - Trabajo'!$B$5:$CI$28,Resultados!$AJ40,FALSE),"n/a")</f>
        <v>4.8391396716618464</v>
      </c>
      <c r="I40" s="34">
        <f t="shared" ref="I40" si="129">RANK(H40,H$38:H$60)</f>
        <v>19</v>
      </c>
      <c r="J40" s="36">
        <f>IFERROR(10*HLOOKUP(J$36,'ISE - Trabajo'!$B$5:$CI$28,Resultados!$AJ40,FALSE),"n/a")</f>
        <v>4.0159101409101412</v>
      </c>
      <c r="K40" s="34">
        <f t="shared" ref="K40" si="130">RANK(J40,J$38:J$60)</f>
        <v>18</v>
      </c>
      <c r="L40" s="36">
        <f>IFERROR(10*HLOOKUP(L$36,'ISE - Trabajo'!$B$5:$CI$28,Resultados!$AJ40,FALSE),"n/a")</f>
        <v>1.9637860082304517</v>
      </c>
      <c r="M40" s="34">
        <f t="shared" si="117"/>
        <v>21</v>
      </c>
      <c r="N40" s="36">
        <f>IFERROR(10*HLOOKUP(N$36,'ISE - Trabajo'!$B$5:$CI$28,Resultados!$AJ40,FALSE),"n/a")</f>
        <v>5.0732779072426144</v>
      </c>
      <c r="O40" s="34">
        <f t="shared" ref="O40" si="131">RANK(N40,N$38:N$60)</f>
        <v>23</v>
      </c>
      <c r="P40" s="36">
        <f>IFERROR(10*HLOOKUP(P$36,'ISE - Trabajo'!$B$5:$CI$28,Resultados!$AJ40,FALSE),"n/a")</f>
        <v>3.5236567692608904</v>
      </c>
      <c r="Q40" s="34">
        <f t="shared" ref="Q40" si="132">RANK(P40,P$38:P$60)</f>
        <v>15</v>
      </c>
      <c r="R40" s="36">
        <f>IFERROR(10*HLOOKUP(R$36,'ISE - Trabajo'!$B$5:$CI$28,Resultados!$AJ40,FALSE),"n/a")</f>
        <v>6.7808532452077799</v>
      </c>
      <c r="S40" s="34">
        <f t="shared" ref="S40" si="133">RANK(R40,R$38:R$60)</f>
        <v>1</v>
      </c>
      <c r="T40" s="36">
        <f>IFERROR(10*HLOOKUP(T$36,'ISE - Trabajo'!$B$5:$CI$28,Resultados!$AJ40,FALSE),"n/a")</f>
        <v>7.1043755007223366</v>
      </c>
      <c r="U40" s="34">
        <f t="shared" si="121"/>
        <v>10</v>
      </c>
      <c r="V40" s="36">
        <f>IFERROR(10*HLOOKUP(V$36,'ISE - Trabajo'!$B$5:$CI$28,Resultados!$AJ40,FALSE),"n/a")</f>
        <v>4.5413988915864936</v>
      </c>
      <c r="W40" s="34">
        <f t="shared" ref="W40" si="134">RANK(V40,V$38:V$60)</f>
        <v>8</v>
      </c>
      <c r="X40" s="36">
        <f>IFERROR(10*HLOOKUP(X$36,'ISE - Trabajo'!$B$5:$CI$28,Resultados!$AJ40,FALSE),"n/a")</f>
        <v>3.6636251405752169</v>
      </c>
      <c r="Y40" s="34">
        <f t="shared" ref="Y40" si="135">RANK(X40,X$38:X$60)</f>
        <v>14</v>
      </c>
      <c r="Z40" s="36">
        <f>IFERROR(10*HLOOKUP(Z$36,'ISE - Trabajo'!$B$5:$CI$28,Resultados!$AJ40,FALSE),"n/a")</f>
        <v>2.6143259833686212</v>
      </c>
      <c r="AA40" s="34">
        <f t="shared" si="112"/>
        <v>12</v>
      </c>
      <c r="AB40" s="36">
        <f>IFERROR(10*HLOOKUP(AB$36,'ISE - Trabajo'!$B$5:$CI$28,Resultados!$AJ40,FALSE),"n/a")</f>
        <v>2.4313172855936238</v>
      </c>
      <c r="AC40" s="34">
        <f t="shared" ref="AC40" si="136">RANK(AB40,AB$38:AB$60)</f>
        <v>10</v>
      </c>
      <c r="AD40" s="36">
        <f>IFERROR(10*HLOOKUP(AD$36,'ISE - Trabajo'!$B$5:$CI$28,Resultados!$AJ40,FALSE),"n/a")</f>
        <v>4.4683288545754802</v>
      </c>
      <c r="AE40" s="34">
        <f t="shared" ref="AE40" si="137">RANK(AD40,AD$38:AD$60)</f>
        <v>13</v>
      </c>
      <c r="AF40" s="36">
        <f>IFERROR(10*HLOOKUP(AF$36,'ISE - Trabajo'!$B$5:$CI$28,Resultados!$AJ40,FALSE),"n/a")</f>
        <v>4.5157261087494982</v>
      </c>
      <c r="AG40" s="34">
        <f t="shared" ref="AG40" si="138">RANK(AF40,AF$38:AF$60)</f>
        <v>10</v>
      </c>
      <c r="AH40" s="36">
        <f>IFERROR(10*HLOOKUP(AH$36,'ISE - Trabajo'!$B$5:$CI$28,Resultados!$AJ40,FALSE),"n/a")</f>
        <v>7.2291180635499552</v>
      </c>
      <c r="AI40" s="34">
        <f t="shared" ref="AI40" si="139">RANK(AH40,AH$38:AH$60)</f>
        <v>2</v>
      </c>
      <c r="AJ40">
        <v>4</v>
      </c>
    </row>
    <row r="41" spans="1:36" x14ac:dyDescent="0.35">
      <c r="A41" s="40" t="s">
        <v>177</v>
      </c>
      <c r="B41" s="36">
        <f>IFERROR(10*HLOOKUP(B$36,'ISE - Trabajo'!$B$5:$CI$28,Resultados!$AJ41,FALSE),"n/a")</f>
        <v>0.48865723907168229</v>
      </c>
      <c r="C41" s="34">
        <f t="shared" si="113"/>
        <v>10</v>
      </c>
      <c r="D41" s="36">
        <f>IFERROR(10*HLOOKUP(D$36,'ISE - Trabajo'!$B$5:$CI$28,Resultados!$AJ41,FALSE),"n/a")</f>
        <v>4.5266093574531236</v>
      </c>
      <c r="E41" s="34">
        <f t="shared" si="113"/>
        <v>9</v>
      </c>
      <c r="F41" s="36">
        <f>IFERROR(10*HLOOKUP(F$36,'ISE - Trabajo'!$B$5:$CI$28,Resultados!$AJ41,FALSE),"n/a")</f>
        <v>3.4269543302537753</v>
      </c>
      <c r="G41" s="34">
        <f t="shared" ref="G41" si="140">RANK(F41,F$38:F$60)</f>
        <v>9</v>
      </c>
      <c r="H41" s="36">
        <f>IFERROR(10*HLOOKUP(H$36,'ISE - Trabajo'!$B$5:$CI$28,Resultados!$AJ41,FALSE),"n/a")</f>
        <v>5.4862986438801968</v>
      </c>
      <c r="I41" s="34">
        <f t="shared" ref="I41" si="141">RANK(H41,H$38:H$60)</f>
        <v>15</v>
      </c>
      <c r="J41" s="36">
        <f>IFERROR(10*HLOOKUP(J$36,'ISE - Trabajo'!$B$5:$CI$28,Resultados!$AJ41,FALSE),"n/a")</f>
        <v>5.4712035745969985</v>
      </c>
      <c r="K41" s="34">
        <f t="shared" ref="K41" si="142">RANK(J41,J$38:J$60)</f>
        <v>11</v>
      </c>
      <c r="L41" s="36">
        <f>IFERROR(10*HLOOKUP(L$36,'ISE - Trabajo'!$B$5:$CI$28,Resultados!$AJ41,FALSE),"n/a")</f>
        <v>4.8931537598204251</v>
      </c>
      <c r="M41" s="34">
        <f t="shared" si="117"/>
        <v>15</v>
      </c>
      <c r="N41" s="36">
        <f>IFERROR(10*HLOOKUP(N$36,'ISE - Trabajo'!$B$5:$CI$28,Resultados!$AJ41,FALSE),"n/a")</f>
        <v>6.4440655615307012</v>
      </c>
      <c r="O41" s="34">
        <f t="shared" ref="O41" si="143">RANK(N41,N$38:N$60)</f>
        <v>16</v>
      </c>
      <c r="P41" s="36">
        <f>IFERROR(10*HLOOKUP(P$36,'ISE - Trabajo'!$B$5:$CI$28,Resultados!$AJ41,FALSE),"n/a")</f>
        <v>5.4903873435801023</v>
      </c>
      <c r="Q41" s="34">
        <f t="shared" ref="Q41" si="144">RANK(P41,P$38:P$60)</f>
        <v>8</v>
      </c>
      <c r="R41" s="36">
        <f>IFERROR(10*HLOOKUP(R$36,'ISE - Trabajo'!$B$5:$CI$28,Resultados!$AJ41,FALSE),"n/a")</f>
        <v>4.1488649614120181</v>
      </c>
      <c r="S41" s="34">
        <f t="shared" ref="S41" si="145">RANK(R41,R$38:R$60)</f>
        <v>14</v>
      </c>
      <c r="T41" s="36">
        <f>IFERROR(10*HLOOKUP(T$36,'ISE - Trabajo'!$B$5:$CI$28,Resultados!$AJ41,FALSE),"n/a")</f>
        <v>8.0379989558315437</v>
      </c>
      <c r="U41" s="34">
        <f t="shared" si="121"/>
        <v>6</v>
      </c>
      <c r="V41" s="36">
        <f>IFERROR(10*HLOOKUP(V$36,'ISE - Trabajo'!$B$5:$CI$28,Resultados!$AJ41,FALSE),"n/a")</f>
        <v>4.8321563158555572</v>
      </c>
      <c r="W41" s="34">
        <f t="shared" ref="W41" si="146">RANK(V41,V$38:V$60)</f>
        <v>7</v>
      </c>
      <c r="X41" s="36">
        <f>IFERROR(10*HLOOKUP(X$36,'ISE - Trabajo'!$B$5:$CI$28,Resultados!$AJ41,FALSE),"n/a")</f>
        <v>6.3813772993466635</v>
      </c>
      <c r="Y41" s="34">
        <f t="shared" ref="Y41" si="147">RANK(X41,X$38:X$60)</f>
        <v>3</v>
      </c>
      <c r="Z41" s="36">
        <f>IFERROR(10*HLOOKUP(Z$36,'ISE - Trabajo'!$B$5:$CI$28,Resultados!$AJ41,FALSE),"n/a")</f>
        <v>3.2852283605588943</v>
      </c>
      <c r="AA41" s="34">
        <f t="shared" si="112"/>
        <v>8</v>
      </c>
      <c r="AB41" s="36">
        <f>IFERROR(10*HLOOKUP(AB$36,'ISE - Trabajo'!$B$5:$CI$28,Resultados!$AJ41,FALSE),"n/a")</f>
        <v>4.3409473176938942</v>
      </c>
      <c r="AC41" s="34">
        <f t="shared" ref="AC41" si="148">RANK(AB41,AB$38:AB$60)</f>
        <v>6</v>
      </c>
      <c r="AD41" s="36">
        <f>IFERROR(10*HLOOKUP(AD$36,'ISE - Trabajo'!$B$5:$CI$28,Resultados!$AJ41,FALSE),"n/a")</f>
        <v>4.951498101607589</v>
      </c>
      <c r="AE41" s="34">
        <f t="shared" ref="AE41" si="149">RANK(AD41,AD$38:AD$60)</f>
        <v>8</v>
      </c>
      <c r="AF41" s="36">
        <f>IFERROR(10*HLOOKUP(AF$36,'ISE - Trabajo'!$B$5:$CI$28,Resultados!$AJ41,FALSE),"n/a")</f>
        <v>4.7188243680569544</v>
      </c>
      <c r="AG41" s="34">
        <f t="shared" ref="AG41" si="150">RANK(AF41,AF$38:AF$60)</f>
        <v>8</v>
      </c>
      <c r="AH41" s="36">
        <f>IFERROR(10*HLOOKUP(AH$36,'ISE - Trabajo'!$B$5:$CI$28,Resultados!$AJ41,FALSE),"n/a")</f>
        <v>5.8598975397117234</v>
      </c>
      <c r="AI41" s="34">
        <f t="shared" ref="AI41" si="151">RANK(AH41,AH$38:AH$60)</f>
        <v>4</v>
      </c>
      <c r="AJ41">
        <v>5</v>
      </c>
    </row>
    <row r="42" spans="1:36" x14ac:dyDescent="0.35">
      <c r="A42" s="40" t="s">
        <v>178</v>
      </c>
      <c r="B42" s="36">
        <f>IFERROR(10*HLOOKUP(B$36,'ISE - Trabajo'!$B$5:$CI$28,Resultados!$AJ42,FALSE),"n/a")</f>
        <v>0.41719884067928709</v>
      </c>
      <c r="C42" s="34">
        <f t="shared" si="113"/>
        <v>13</v>
      </c>
      <c r="D42" s="36">
        <f>IFERROR(10*HLOOKUP(D$36,'ISE - Trabajo'!$B$5:$CI$28,Resultados!$AJ42,FALSE),"n/a")</f>
        <v>4.203461674667972</v>
      </c>
      <c r="E42" s="34">
        <f t="shared" si="113"/>
        <v>14</v>
      </c>
      <c r="F42" s="36">
        <f>IFERROR(10*HLOOKUP(F$36,'ISE - Trabajo'!$B$5:$CI$28,Resultados!$AJ42,FALSE),"n/a")</f>
        <v>3.8895422271996996</v>
      </c>
      <c r="G42" s="34">
        <f t="shared" ref="G42" si="152">RANK(F42,F$38:F$60)</f>
        <v>6</v>
      </c>
      <c r="H42" s="36">
        <f>IFERROR(10*HLOOKUP(H$36,'ISE - Trabajo'!$B$5:$CI$28,Resultados!$AJ42,FALSE),"n/a")</f>
        <v>7.0666071989269881</v>
      </c>
      <c r="I42" s="34">
        <f t="shared" ref="I42" si="153">RANK(H42,H$38:H$60)</f>
        <v>7</v>
      </c>
      <c r="J42" s="36">
        <f>IFERROR(10*HLOOKUP(J$36,'ISE - Trabajo'!$B$5:$CI$28,Resultados!$AJ42,FALSE),"n/a")</f>
        <v>7.782986347143293</v>
      </c>
      <c r="K42" s="34">
        <f t="shared" ref="K42" si="154">RANK(J42,J$38:J$60)</f>
        <v>1</v>
      </c>
      <c r="L42" s="36">
        <f>IFERROR(10*HLOOKUP(L$36,'ISE - Trabajo'!$B$5:$CI$28,Resultados!$AJ42,FALSE),"n/a")</f>
        <v>1.7427160493827154</v>
      </c>
      <c r="M42" s="34">
        <f t="shared" si="117"/>
        <v>22</v>
      </c>
      <c r="N42" s="36">
        <f>IFERROR(10*HLOOKUP(N$36,'ISE - Trabajo'!$B$5:$CI$28,Resultados!$AJ42,FALSE),"n/a")</f>
        <v>7.487495717726337</v>
      </c>
      <c r="O42" s="34">
        <f t="shared" ref="O42" si="155">RANK(N42,N$38:N$60)</f>
        <v>10</v>
      </c>
      <c r="P42" s="36">
        <f>IFERROR(10*HLOOKUP(P$36,'ISE - Trabajo'!$B$5:$CI$28,Resultados!$AJ42,FALSE),"n/a")</f>
        <v>6.2111230854573618</v>
      </c>
      <c r="Q42" s="34">
        <f t="shared" ref="Q42" si="156">RANK(P42,P$38:P$60)</f>
        <v>4</v>
      </c>
      <c r="R42" s="36">
        <f>IFERROR(10*HLOOKUP(R$36,'ISE - Trabajo'!$B$5:$CI$28,Resultados!$AJ42,FALSE),"n/a")</f>
        <v>4.8468388907010134</v>
      </c>
      <c r="S42" s="34">
        <f t="shared" ref="S42" si="157">RANK(R42,R$38:R$60)</f>
        <v>8</v>
      </c>
      <c r="T42" s="36">
        <f>IFERROR(10*HLOOKUP(T$36,'ISE - Trabajo'!$B$5:$CI$28,Resultados!$AJ42,FALSE),"n/a")</f>
        <v>7.0062032036971917</v>
      </c>
      <c r="U42" s="34">
        <f t="shared" si="121"/>
        <v>12</v>
      </c>
      <c r="V42" s="36">
        <f>IFERROR(10*HLOOKUP(V$36,'ISE - Trabajo'!$B$5:$CI$28,Resultados!$AJ42,FALSE),"n/a")</f>
        <v>3.9430608047569189</v>
      </c>
      <c r="W42" s="34">
        <f t="shared" ref="W42" si="158">RANK(V42,V$38:V$60)</f>
        <v>15</v>
      </c>
      <c r="X42" s="36">
        <f>IFERROR(10*HLOOKUP(X$36,'ISE - Trabajo'!$B$5:$CI$28,Resultados!$AJ42,FALSE),"n/a")</f>
        <v>6.2773910170604008</v>
      </c>
      <c r="Y42" s="34">
        <f t="shared" ref="Y42" si="159">RANK(X42,X$38:X$60)</f>
        <v>4</v>
      </c>
      <c r="Z42" s="36">
        <f>IFERROR(10*HLOOKUP(Z$36,'ISE - Trabajo'!$B$5:$CI$28,Resultados!$AJ42,FALSE),"n/a")</f>
        <v>5.3030291527169009</v>
      </c>
      <c r="AA42" s="34">
        <f t="shared" si="112"/>
        <v>2</v>
      </c>
      <c r="AB42" s="36">
        <f>IFERROR(10*HLOOKUP(AB$36,'ISE - Trabajo'!$B$5:$CI$28,Resultados!$AJ42,FALSE),"n/a")</f>
        <v>4.7209330964200262</v>
      </c>
      <c r="AC42" s="34">
        <f t="shared" ref="AC42" si="160">RANK(AB42,AB$38:AB$60)</f>
        <v>4</v>
      </c>
      <c r="AD42" s="36">
        <f>IFERROR(10*HLOOKUP(AD$36,'ISE - Trabajo'!$B$5:$CI$28,Resultados!$AJ42,FALSE),"n/a")</f>
        <v>4.3992839086939028</v>
      </c>
      <c r="AE42" s="34">
        <f t="shared" ref="AE42" si="161">RANK(AD42,AD$38:AD$60)</f>
        <v>14</v>
      </c>
      <c r="AF42" s="36">
        <f>IFERROR(10*HLOOKUP(AF$36,'ISE - Trabajo'!$B$5:$CI$28,Resultados!$AJ42,FALSE),"n/a")</f>
        <v>4.7679443839717939</v>
      </c>
      <c r="AG42" s="34">
        <f t="shared" ref="AG42" si="162">RANK(AF42,AF$38:AF$60)</f>
        <v>7</v>
      </c>
      <c r="AH42" s="36">
        <f>IFERROR(10*HLOOKUP(AH$36,'ISE - Trabajo'!$B$5:$CI$28,Resultados!$AJ42,FALSE),"n/a")</f>
        <v>0.79835776648091361</v>
      </c>
      <c r="AI42" s="34">
        <f t="shared" ref="AI42" si="163">RANK(AH42,AH$38:AH$60)</f>
        <v>14</v>
      </c>
      <c r="AJ42">
        <v>6</v>
      </c>
    </row>
    <row r="43" spans="1:36" x14ac:dyDescent="0.35">
      <c r="A43" s="40" t="s">
        <v>179</v>
      </c>
      <c r="B43" s="36">
        <f>IFERROR(10*HLOOKUP(B$36,'ISE - Trabajo'!$B$5:$CI$28,Resultados!$AJ43,FALSE),"n/a")</f>
        <v>1.7055933652657227</v>
      </c>
      <c r="C43" s="34">
        <f t="shared" si="113"/>
        <v>5</v>
      </c>
      <c r="D43" s="36">
        <f>IFERROR(10*HLOOKUP(D$36,'ISE - Trabajo'!$B$5:$CI$28,Resultados!$AJ43,FALSE),"n/a")</f>
        <v>3.4160250849556588</v>
      </c>
      <c r="E43" s="34">
        <f t="shared" si="113"/>
        <v>18</v>
      </c>
      <c r="F43" s="36">
        <f>IFERROR(10*HLOOKUP(F$36,'ISE - Trabajo'!$B$5:$CI$28,Resultados!$AJ43,FALSE),"n/a")</f>
        <v>2.471621624036477</v>
      </c>
      <c r="G43" s="34">
        <f t="shared" ref="G43" si="164">RANK(F43,F$38:F$60)</f>
        <v>16</v>
      </c>
      <c r="H43" s="36">
        <f>IFERROR(10*HLOOKUP(H$36,'ISE - Trabajo'!$B$5:$CI$28,Resultados!$AJ43,FALSE),"n/a")</f>
        <v>5.6080384824343943</v>
      </c>
      <c r="I43" s="34">
        <f t="shared" ref="I43" si="165">RANK(H43,H$38:H$60)</f>
        <v>14</v>
      </c>
      <c r="J43" s="36">
        <f>IFERROR(10*HLOOKUP(J$36,'ISE - Trabajo'!$B$5:$CI$28,Resultados!$AJ43,FALSE),"n/a")</f>
        <v>6.3544458672959703</v>
      </c>
      <c r="K43" s="34">
        <f t="shared" ref="K43" si="166">RANK(J43,J$38:J$60)</f>
        <v>4</v>
      </c>
      <c r="L43" s="36">
        <f>IFERROR(10*HLOOKUP(L$36,'ISE - Trabajo'!$B$5:$CI$28,Resultados!$AJ43,FALSE),"n/a")</f>
        <v>2.8666666666666671</v>
      </c>
      <c r="M43" s="34">
        <f t="shared" si="117"/>
        <v>20</v>
      </c>
      <c r="N43" s="36">
        <f>IFERROR(10*HLOOKUP(N$36,'ISE - Trabajo'!$B$5:$CI$28,Resultados!$AJ43,FALSE),"n/a")</f>
        <v>7.2691912390053979</v>
      </c>
      <c r="O43" s="34">
        <f t="shared" ref="O43" si="167">RANK(N43,N$38:N$60)</f>
        <v>11</v>
      </c>
      <c r="P43" s="36">
        <f>IFERROR(10*HLOOKUP(P$36,'ISE - Trabajo'!$B$5:$CI$28,Resultados!$AJ43,FALSE),"n/a")</f>
        <v>6.0127239481538242</v>
      </c>
      <c r="Q43" s="34">
        <f t="shared" ref="Q43" si="168">RANK(P43,P$38:P$60)</f>
        <v>6</v>
      </c>
      <c r="R43" s="36">
        <f>IFERROR(10*HLOOKUP(R$36,'ISE - Trabajo'!$B$5:$CI$28,Resultados!$AJ43,FALSE),"n/a")</f>
        <v>2.6924970384366143</v>
      </c>
      <c r="S43" s="34">
        <f t="shared" ref="S43" si="169">RANK(R43,R$38:R$60)</f>
        <v>21</v>
      </c>
      <c r="T43" s="36">
        <f>IFERROR(10*HLOOKUP(T$36,'ISE - Trabajo'!$B$5:$CI$28,Resultados!$AJ43,FALSE),"n/a")</f>
        <v>7.055369088017148</v>
      </c>
      <c r="U43" s="34">
        <f t="shared" si="121"/>
        <v>11</v>
      </c>
      <c r="V43" s="36">
        <f>IFERROR(10*HLOOKUP(V$36,'ISE - Trabajo'!$B$5:$CI$28,Resultados!$AJ43,FALSE),"n/a")</f>
        <v>6.826542384760427</v>
      </c>
      <c r="W43" s="34">
        <f t="shared" ref="W43" si="170">RANK(V43,V$38:V$60)</f>
        <v>3</v>
      </c>
      <c r="X43" s="36">
        <f>IFERROR(10*HLOOKUP(X$36,'ISE - Trabajo'!$B$5:$CI$28,Resultados!$AJ43,FALSE),"n/a")</f>
        <v>6.8078304055799999</v>
      </c>
      <c r="Y43" s="34">
        <f t="shared" ref="Y43" si="171">RANK(X43,X$38:X$60)</f>
        <v>2</v>
      </c>
      <c r="Z43" s="36">
        <f>IFERROR(10*HLOOKUP(Z$36,'ISE - Trabajo'!$B$5:$CI$28,Resultados!$AJ43,FALSE),"n/a")</f>
        <v>4.1121385957015359</v>
      </c>
      <c r="AA43" s="34">
        <f t="shared" si="112"/>
        <v>4</v>
      </c>
      <c r="AB43" s="36">
        <f>IFERROR(10*HLOOKUP(AB$36,'ISE - Trabajo'!$B$5:$CI$28,Resultados!$AJ43,FALSE),"n/a")</f>
        <v>4.4214516732524807</v>
      </c>
      <c r="AC43" s="34">
        <f t="shared" ref="AC43" si="172">RANK(AB43,AB$38:AB$60)</f>
        <v>5</v>
      </c>
      <c r="AD43" s="36">
        <f>IFERROR(10*HLOOKUP(AD$36,'ISE - Trabajo'!$B$5:$CI$28,Resultados!$AJ43,FALSE),"n/a")</f>
        <v>7.1366400898795712</v>
      </c>
      <c r="AE43" s="34">
        <f t="shared" ref="AE43" si="173">RANK(AD43,AD$38:AD$60)</f>
        <v>3</v>
      </c>
      <c r="AF43" s="36">
        <f>IFERROR(10*HLOOKUP(AF$36,'ISE - Trabajo'!$B$5:$CI$28,Resultados!$AJ43,FALSE),"n/a")</f>
        <v>2.0780476378836759</v>
      </c>
      <c r="AG43" s="34">
        <f t="shared" ref="AG43" si="174">RANK(AF43,AF$38:AF$60)</f>
        <v>22</v>
      </c>
      <c r="AH43" s="36">
        <f>IFERROR(10*HLOOKUP(AH$36,'ISE - Trabajo'!$B$5:$CI$28,Resultados!$AJ43,FALSE),"n/a")</f>
        <v>0.62682806767969101</v>
      </c>
      <c r="AI43" s="34">
        <f t="shared" ref="AI43" si="175">RANK(AH43,AH$38:AH$60)</f>
        <v>18</v>
      </c>
      <c r="AJ43">
        <v>7</v>
      </c>
    </row>
    <row r="44" spans="1:36" x14ac:dyDescent="0.35">
      <c r="A44" s="40" t="s">
        <v>180</v>
      </c>
      <c r="B44" s="36">
        <f>IFERROR(10*HLOOKUP(B$36,'ISE - Trabajo'!$B$5:$CI$28,Resultados!$AJ44,FALSE),"n/a")</f>
        <v>0</v>
      </c>
      <c r="C44" s="34">
        <f t="shared" si="113"/>
        <v>19</v>
      </c>
      <c r="D44" s="36">
        <f>IFERROR(10*HLOOKUP(D$36,'ISE - Trabajo'!$B$5:$CI$28,Resultados!$AJ44,FALSE),"n/a")</f>
        <v>7.5665906649861725</v>
      </c>
      <c r="E44" s="34">
        <f t="shared" si="113"/>
        <v>1</v>
      </c>
      <c r="F44" s="36">
        <f>IFERROR(10*HLOOKUP(F$36,'ISE - Trabajo'!$B$5:$CI$28,Resultados!$AJ44,FALSE),"n/a")</f>
        <v>1.2818381741617193</v>
      </c>
      <c r="G44" s="34">
        <f t="shared" ref="G44" si="176">RANK(F44,F$38:F$60)</f>
        <v>23</v>
      </c>
      <c r="H44" s="36">
        <f>IFERROR(10*HLOOKUP(H$36,'ISE - Trabajo'!$B$5:$CI$28,Resultados!$AJ44,FALSE),"n/a")</f>
        <v>9.4957111621909522</v>
      </c>
      <c r="I44" s="34">
        <f t="shared" ref="I44" si="177">RANK(H44,H$38:H$60)</f>
        <v>1</v>
      </c>
      <c r="J44" s="36">
        <f>IFERROR(10*HLOOKUP(J$36,'ISE - Trabajo'!$B$5:$CI$28,Resultados!$AJ44,FALSE),"n/a")</f>
        <v>7.652950874849072</v>
      </c>
      <c r="K44" s="34">
        <f t="shared" ref="K44" si="178">RANK(J44,J$38:J$60)</f>
        <v>2</v>
      </c>
      <c r="L44" s="36">
        <f>IFERROR(10*HLOOKUP(L$36,'ISE - Trabajo'!$B$5:$CI$28,Resultados!$AJ44,FALSE),"n/a")</f>
        <v>4.5970370370370368</v>
      </c>
      <c r="M44" s="34">
        <f t="shared" si="117"/>
        <v>16</v>
      </c>
      <c r="N44" s="36">
        <f>IFERROR(10*HLOOKUP(N$36,'ISE - Trabajo'!$B$5:$CI$28,Resultados!$AJ44,FALSE),"n/a")</f>
        <v>5.7953197894754656</v>
      </c>
      <c r="O44" s="34">
        <f t="shared" ref="O44" si="179">RANK(N44,N$38:N$60)</f>
        <v>20</v>
      </c>
      <c r="P44" s="36">
        <f>IFERROR(10*HLOOKUP(P$36,'ISE - Trabajo'!$B$5:$CI$28,Resultados!$AJ44,FALSE),"n/a")</f>
        <v>3.9852911487842495</v>
      </c>
      <c r="Q44" s="34">
        <f t="shared" ref="Q44" si="180">RANK(P44,P$38:P$60)</f>
        <v>14</v>
      </c>
      <c r="R44" s="36">
        <f>IFERROR(10*HLOOKUP(R$36,'ISE - Trabajo'!$B$5:$CI$28,Resultados!$AJ44,FALSE),"n/a")</f>
        <v>3.4168028342431138</v>
      </c>
      <c r="S44" s="34">
        <f t="shared" ref="S44" si="181">RANK(R44,R$38:R$60)</f>
        <v>18</v>
      </c>
      <c r="T44" s="36">
        <f>IFERROR(10*HLOOKUP(T$36,'ISE - Trabajo'!$B$5:$CI$28,Resultados!$AJ44,FALSE),"n/a")</f>
        <v>6.368594665057687</v>
      </c>
      <c r="U44" s="34">
        <f t="shared" si="121"/>
        <v>14</v>
      </c>
      <c r="V44" s="36">
        <f>IFERROR(10*HLOOKUP(V$36,'ISE - Trabajo'!$B$5:$CI$28,Resultados!$AJ44,FALSE),"n/a")</f>
        <v>5.1627142734317246</v>
      </c>
      <c r="W44" s="34">
        <f t="shared" ref="W44" si="182">RANK(V44,V$38:V$60)</f>
        <v>6</v>
      </c>
      <c r="X44" s="36">
        <f>IFERROR(10*HLOOKUP(X$36,'ISE - Trabajo'!$B$5:$CI$28,Resultados!$AJ44,FALSE),"n/a")</f>
        <v>4.2973542613140854</v>
      </c>
      <c r="Y44" s="34">
        <f t="shared" ref="Y44" si="183">RANK(X44,X$38:X$60)</f>
        <v>11</v>
      </c>
      <c r="Z44" s="36">
        <f>IFERROR(10*HLOOKUP(Z$36,'ISE - Trabajo'!$B$5:$CI$28,Resultados!$AJ44,FALSE),"n/a")</f>
        <v>1.0698457502408771</v>
      </c>
      <c r="AA44" s="34">
        <f t="shared" si="112"/>
        <v>21</v>
      </c>
      <c r="AB44" s="36">
        <f>IFERROR(10*HLOOKUP(AB$36,'ISE - Trabajo'!$B$5:$CI$28,Resultados!$AJ44,FALSE),"n/a")</f>
        <v>0.87668834758401704</v>
      </c>
      <c r="AC44" s="34">
        <f t="shared" ref="AC44" si="184">RANK(AB44,AB$38:AB$60)</f>
        <v>18</v>
      </c>
      <c r="AD44" s="36">
        <f>IFERROR(10*HLOOKUP(AD$36,'ISE - Trabajo'!$B$5:$CI$28,Resultados!$AJ44,FALSE),"n/a")</f>
        <v>2.9813291816533853</v>
      </c>
      <c r="AE44" s="34">
        <f t="shared" ref="AE44" si="185">RANK(AD44,AD$38:AD$60)</f>
        <v>22</v>
      </c>
      <c r="AF44" s="36">
        <f>IFERROR(10*HLOOKUP(AF$36,'ISE - Trabajo'!$B$5:$CI$28,Resultados!$AJ44,FALSE),"n/a")</f>
        <v>5.7899719088303625</v>
      </c>
      <c r="AG44" s="34">
        <f t="shared" ref="AG44" si="186">RANK(AF44,AF$38:AF$60)</f>
        <v>5</v>
      </c>
      <c r="AH44" s="36">
        <f>IFERROR(10*HLOOKUP(AH$36,'ISE - Trabajo'!$B$5:$CI$28,Resultados!$AJ44,FALSE),"n/a")</f>
        <v>2.5322932308728325</v>
      </c>
      <c r="AI44" s="34">
        <f t="shared" ref="AI44" si="187">RANK(AH44,AH$38:AH$60)</f>
        <v>7</v>
      </c>
      <c r="AJ44">
        <v>8</v>
      </c>
    </row>
    <row r="45" spans="1:36" x14ac:dyDescent="0.35">
      <c r="A45" s="40" t="s">
        <v>181</v>
      </c>
      <c r="B45" s="36">
        <f>IFERROR(10*HLOOKUP(B$36,'ISE - Trabajo'!$B$5:$CI$28,Resultados!$AJ45,FALSE),"n/a")</f>
        <v>3.95179214115426</v>
      </c>
      <c r="C45" s="34">
        <f t="shared" si="113"/>
        <v>2</v>
      </c>
      <c r="D45" s="36">
        <f>IFERROR(10*HLOOKUP(D$36,'ISE - Trabajo'!$B$5:$CI$28,Resultados!$AJ45,FALSE),"n/a")</f>
        <v>4.0392515245506067</v>
      </c>
      <c r="E45" s="34">
        <f t="shared" si="113"/>
        <v>16</v>
      </c>
      <c r="F45" s="36">
        <f>IFERROR(10*HLOOKUP(F$36,'ISE - Trabajo'!$B$5:$CI$28,Resultados!$AJ45,FALSE),"n/a")</f>
        <v>7.7353759358663376</v>
      </c>
      <c r="G45" s="34">
        <f t="shared" ref="G45" si="188">RANK(F45,F$38:F$60)</f>
        <v>2</v>
      </c>
      <c r="H45" s="36">
        <f>IFERROR(10*HLOOKUP(H$36,'ISE - Trabajo'!$B$5:$CI$28,Resultados!$AJ45,FALSE),"n/a")</f>
        <v>5.4376357521383136</v>
      </c>
      <c r="I45" s="34">
        <f t="shared" ref="I45" si="189">RANK(H45,H$38:H$60)</f>
        <v>16</v>
      </c>
      <c r="J45" s="36">
        <f>IFERROR(10*HLOOKUP(J$36,'ISE - Trabajo'!$B$5:$CI$28,Resultados!$AJ45,FALSE),"n/a")</f>
        <v>3.2885985749188293</v>
      </c>
      <c r="K45" s="34">
        <f t="shared" ref="K45" si="190">RANK(J45,J$38:J$60)</f>
        <v>22</v>
      </c>
      <c r="L45" s="36">
        <f>IFERROR(10*HLOOKUP(L$36,'ISE - Trabajo'!$B$5:$CI$28,Resultados!$AJ45,FALSE),"n/a")</f>
        <v>4.0021869488536153</v>
      </c>
      <c r="M45" s="34">
        <f t="shared" si="117"/>
        <v>18</v>
      </c>
      <c r="N45" s="36">
        <f>IFERROR(10*HLOOKUP(N$36,'ISE - Trabajo'!$B$5:$CI$28,Resultados!$AJ45,FALSE),"n/a")</f>
        <v>6.9742531557457124</v>
      </c>
      <c r="O45" s="34">
        <f t="shared" ref="O45" si="191">RANK(N45,N$38:N$60)</f>
        <v>12</v>
      </c>
      <c r="P45" s="36">
        <f>IFERROR(10*HLOOKUP(P$36,'ISE - Trabajo'!$B$5:$CI$28,Resultados!$AJ45,FALSE),"n/a")</f>
        <v>7.8725712911576835</v>
      </c>
      <c r="Q45" s="34">
        <f t="shared" ref="Q45" si="192">RANK(P45,P$38:P$60)</f>
        <v>1</v>
      </c>
      <c r="R45" s="36">
        <f>IFERROR(10*HLOOKUP(R$36,'ISE - Trabajo'!$B$5:$CI$28,Resultados!$AJ45,FALSE),"n/a")</f>
        <v>6.5204442403210852</v>
      </c>
      <c r="S45" s="34">
        <f t="shared" ref="S45" si="193">RANK(R45,R$38:R$60)</f>
        <v>3</v>
      </c>
      <c r="T45" s="36">
        <f>IFERROR(10*HLOOKUP(T$36,'ISE - Trabajo'!$B$5:$CI$28,Resultados!$AJ45,FALSE),"n/a")</f>
        <v>9.0973386466741282</v>
      </c>
      <c r="U45" s="34">
        <f t="shared" si="121"/>
        <v>1</v>
      </c>
      <c r="V45" s="36">
        <f>IFERROR(10*HLOOKUP(V$36,'ISE - Trabajo'!$B$5:$CI$28,Resultados!$AJ45,FALSE),"n/a")</f>
        <v>8.8439939009177451</v>
      </c>
      <c r="W45" s="34">
        <f t="shared" ref="W45" si="194">RANK(V45,V$38:V$60)</f>
        <v>1</v>
      </c>
      <c r="X45" s="36">
        <f>IFERROR(10*HLOOKUP(X$36,'ISE - Trabajo'!$B$5:$CI$28,Resultados!$AJ45,FALSE),"n/a")</f>
        <v>8.9531717072192905</v>
      </c>
      <c r="Y45" s="34">
        <f t="shared" ref="Y45" si="195">RANK(X45,X$38:X$60)</f>
        <v>1</v>
      </c>
      <c r="Z45" s="36">
        <f>IFERROR(10*HLOOKUP(Z$36,'ISE - Trabajo'!$B$5:$CI$28,Resultados!$AJ45,FALSE),"n/a")</f>
        <v>3.1566071543351688</v>
      </c>
      <c r="AA45" s="34">
        <f t="shared" si="112"/>
        <v>10</v>
      </c>
      <c r="AB45" s="36">
        <f>IFERROR(10*HLOOKUP(AB$36,'ISE - Trabajo'!$B$5:$CI$28,Resultados!$AJ45,FALSE),"n/a")</f>
        <v>5.9549215392656958</v>
      </c>
      <c r="AC45" s="34">
        <f t="shared" ref="AC45" si="196">RANK(AB45,AB$38:AB$60)</f>
        <v>2</v>
      </c>
      <c r="AD45" s="36">
        <f>IFERROR(10*HLOOKUP(AD$36,'ISE - Trabajo'!$B$5:$CI$28,Resultados!$AJ45,FALSE),"n/a")</f>
        <v>3.7031875139271215</v>
      </c>
      <c r="AE45" s="34">
        <f t="shared" ref="AE45" si="197">RANK(AD45,AD$38:AD$60)</f>
        <v>17</v>
      </c>
      <c r="AF45" s="36">
        <f>IFERROR(10*HLOOKUP(AF$36,'ISE - Trabajo'!$B$5:$CI$28,Resultados!$AJ45,FALSE),"n/a")</f>
        <v>6.1185948503297531</v>
      </c>
      <c r="AG45" s="34">
        <f t="shared" ref="AG45" si="198">RANK(AF45,AF$38:AF$60)</f>
        <v>4</v>
      </c>
      <c r="AH45" s="36">
        <f>IFERROR(10*HLOOKUP(AH$36,'ISE - Trabajo'!$B$5:$CI$28,Resultados!$AJ45,FALSE),"n/a")</f>
        <v>7.4806896168266874</v>
      </c>
      <c r="AI45" s="34">
        <f t="shared" ref="AI45" si="199">RANK(AH45,AH$38:AH$60)</f>
        <v>1</v>
      </c>
      <c r="AJ45">
        <v>9</v>
      </c>
    </row>
    <row r="46" spans="1:36" x14ac:dyDescent="0.35">
      <c r="A46" s="40" t="s">
        <v>182</v>
      </c>
      <c r="B46" s="36">
        <f>IFERROR(10*HLOOKUP(B$36,'ISE - Trabajo'!$B$5:$CI$28,Resultados!$AJ46,FALSE),"n/a")</f>
        <v>0</v>
      </c>
      <c r="C46" s="34">
        <f t="shared" si="113"/>
        <v>19</v>
      </c>
      <c r="D46" s="36">
        <f>IFERROR(10*HLOOKUP(D$36,'ISE - Trabajo'!$B$5:$CI$28,Resultados!$AJ46,FALSE),"n/a")</f>
        <v>4.3659868032732527</v>
      </c>
      <c r="E46" s="34">
        <f t="shared" si="113"/>
        <v>13</v>
      </c>
      <c r="F46" s="36">
        <f>IFERROR(10*HLOOKUP(F$36,'ISE - Trabajo'!$B$5:$CI$28,Resultados!$AJ46,FALSE),"n/a")</f>
        <v>3.0085949179582645</v>
      </c>
      <c r="G46" s="34">
        <f t="shared" ref="G46" si="200">RANK(F46,F$38:F$60)</f>
        <v>13</v>
      </c>
      <c r="H46" s="36">
        <f>IFERROR(10*HLOOKUP(H$36,'ISE - Trabajo'!$B$5:$CI$28,Resultados!$AJ46,FALSE),"n/a")</f>
        <v>4.2183518850847923</v>
      </c>
      <c r="I46" s="34">
        <f t="shared" ref="I46" si="201">RANK(H46,H$38:H$60)</f>
        <v>21</v>
      </c>
      <c r="J46" s="36">
        <f>IFERROR(10*HLOOKUP(J$36,'ISE - Trabajo'!$B$5:$CI$28,Resultados!$AJ46,FALSE),"n/a")</f>
        <v>3.5103383490622795</v>
      </c>
      <c r="K46" s="34">
        <f t="shared" ref="K46" si="202">RANK(J46,J$38:J$60)</f>
        <v>20</v>
      </c>
      <c r="L46" s="36">
        <f>IFERROR(10*HLOOKUP(L$36,'ISE - Trabajo'!$B$5:$CI$28,Resultados!$AJ46,FALSE),"n/a")</f>
        <v>6.2424691358024686</v>
      </c>
      <c r="M46" s="34">
        <f t="shared" si="117"/>
        <v>6</v>
      </c>
      <c r="N46" s="36">
        <f>IFERROR(10*HLOOKUP(N$36,'ISE - Trabajo'!$B$5:$CI$28,Resultados!$AJ46,FALSE),"n/a")</f>
        <v>5.5850430088112191</v>
      </c>
      <c r="O46" s="34">
        <f t="shared" ref="O46" si="203">RANK(N46,N$38:N$60)</f>
        <v>21</v>
      </c>
      <c r="P46" s="36">
        <f>IFERROR(10*HLOOKUP(P$36,'ISE - Trabajo'!$B$5:$CI$28,Resultados!$AJ46,FALSE),"n/a")</f>
        <v>6.52044065323207</v>
      </c>
      <c r="Q46" s="34">
        <f t="shared" ref="Q46" si="204">RANK(P46,P$38:P$60)</f>
        <v>3</v>
      </c>
      <c r="R46" s="36">
        <f>IFERROR(10*HLOOKUP(R$36,'ISE - Trabajo'!$B$5:$CI$28,Resultados!$AJ46,FALSE),"n/a")</f>
        <v>5.3947872547860811</v>
      </c>
      <c r="S46" s="34">
        <f t="shared" ref="S46" si="205">RANK(R46,R$38:R$60)</f>
        <v>6</v>
      </c>
      <c r="T46" s="36">
        <f>IFERROR(10*HLOOKUP(T$36,'ISE - Trabajo'!$B$5:$CI$28,Resultados!$AJ46,FALSE),"n/a")</f>
        <v>8.430435288341851</v>
      </c>
      <c r="U46" s="34">
        <f t="shared" si="121"/>
        <v>4</v>
      </c>
      <c r="V46" s="36">
        <f>IFERROR(10*HLOOKUP(V$36,'ISE - Trabajo'!$B$5:$CI$28,Resultados!$AJ46,FALSE),"n/a")</f>
        <v>7.2735456476996436</v>
      </c>
      <c r="W46" s="34">
        <f t="shared" ref="W46" si="206">RANK(V46,V$38:V$60)</f>
        <v>2</v>
      </c>
      <c r="X46" s="36">
        <f>IFERROR(10*HLOOKUP(X$36,'ISE - Trabajo'!$B$5:$CI$28,Resultados!$AJ46,FALSE),"n/a")</f>
        <v>3.3496252082349049</v>
      </c>
      <c r="Y46" s="34">
        <f t="shared" ref="Y46" si="207">RANK(X46,X$38:X$60)</f>
        <v>16</v>
      </c>
      <c r="Z46" s="36">
        <f>IFERROR(10*HLOOKUP(Z$36,'ISE - Trabajo'!$B$5:$CI$28,Resultados!$AJ46,FALSE),"n/a")</f>
        <v>3.7672347056008904</v>
      </c>
      <c r="AA46" s="34">
        <f t="shared" si="112"/>
        <v>5</v>
      </c>
      <c r="AB46" s="36">
        <f>IFERROR(10*HLOOKUP(AB$36,'ISE - Trabajo'!$B$5:$CI$28,Resultados!$AJ46,FALSE),"n/a")</f>
        <v>4.044734641331603</v>
      </c>
      <c r="AC46" s="34">
        <f t="shared" ref="AC46" si="208">RANK(AB46,AB$38:AB$60)</f>
        <v>8</v>
      </c>
      <c r="AD46" s="36">
        <f>IFERROR(10*HLOOKUP(AD$36,'ISE - Trabajo'!$B$5:$CI$28,Resultados!$AJ46,FALSE),"n/a")</f>
        <v>3.164010112947595</v>
      </c>
      <c r="AE46" s="34">
        <f t="shared" ref="AE46" si="209">RANK(AD46,AD$38:AD$60)</f>
        <v>21</v>
      </c>
      <c r="AF46" s="36">
        <f>IFERROR(10*HLOOKUP(AF$36,'ISE - Trabajo'!$B$5:$CI$28,Resultados!$AJ46,FALSE),"n/a")</f>
        <v>7.7331009777240478</v>
      </c>
      <c r="AG46" s="34">
        <f t="shared" ref="AG46" si="210">RANK(AF46,AF$38:AF$60)</f>
        <v>1</v>
      </c>
      <c r="AH46" s="36">
        <f>IFERROR(10*HLOOKUP(AH$36,'ISE - Trabajo'!$B$5:$CI$28,Resultados!$AJ46,FALSE),"n/a")</f>
        <v>0.63337544188510475</v>
      </c>
      <c r="AI46" s="34">
        <f t="shared" ref="AI46" si="211">RANK(AH46,AH$38:AH$60)</f>
        <v>17</v>
      </c>
      <c r="AJ46">
        <v>10</v>
      </c>
    </row>
    <row r="47" spans="1:36" x14ac:dyDescent="0.35">
      <c r="A47" s="40" t="s">
        <v>183</v>
      </c>
      <c r="B47" s="36">
        <f>IFERROR(10*HLOOKUP(B$36,'ISE - Trabajo'!$B$5:$CI$28,Resultados!$AJ47,FALSE),"n/a")</f>
        <v>2.0935816669494303</v>
      </c>
      <c r="C47" s="34">
        <f t="shared" si="113"/>
        <v>3</v>
      </c>
      <c r="D47" s="36">
        <f>IFERROR(10*HLOOKUP(D$36,'ISE - Trabajo'!$B$5:$CI$28,Resultados!$AJ47,FALSE),"n/a")</f>
        <v>4.6483045304180726</v>
      </c>
      <c r="E47" s="34">
        <f t="shared" si="113"/>
        <v>8</v>
      </c>
      <c r="F47" s="36">
        <f>IFERROR(10*HLOOKUP(F$36,'ISE - Trabajo'!$B$5:$CI$28,Resultados!$AJ47,FALSE),"n/a")</f>
        <v>2.4867436131445149</v>
      </c>
      <c r="G47" s="34">
        <f t="shared" ref="G47" si="212">RANK(F47,F$38:F$60)</f>
        <v>15</v>
      </c>
      <c r="H47" s="36">
        <f>IFERROR(10*HLOOKUP(H$36,'ISE - Trabajo'!$B$5:$CI$28,Resultados!$AJ47,FALSE),"n/a")</f>
        <v>5.8910610464533573</v>
      </c>
      <c r="I47" s="34">
        <f t="shared" ref="I47" si="213">RANK(H47,H$38:H$60)</f>
        <v>13</v>
      </c>
      <c r="J47" s="36">
        <f>IFERROR(10*HLOOKUP(J$36,'ISE - Trabajo'!$B$5:$CI$28,Resultados!$AJ47,FALSE),"n/a")</f>
        <v>5.4500426821034811</v>
      </c>
      <c r="K47" s="34">
        <f t="shared" ref="K47" si="214">RANK(J47,J$38:J$60)</f>
        <v>12</v>
      </c>
      <c r="L47" s="36">
        <f>IFERROR(10*HLOOKUP(L$36,'ISE - Trabajo'!$B$5:$CI$28,Resultados!$AJ47,FALSE),"n/a")</f>
        <v>6.7163237311385444</v>
      </c>
      <c r="M47" s="34">
        <f t="shared" si="117"/>
        <v>4</v>
      </c>
      <c r="N47" s="36">
        <f>IFERROR(10*HLOOKUP(N$36,'ISE - Trabajo'!$B$5:$CI$28,Resultados!$AJ47,FALSE),"n/a")</f>
        <v>8.2097376142676239</v>
      </c>
      <c r="O47" s="34">
        <f t="shared" ref="O47" si="215">RANK(N47,N$38:N$60)</f>
        <v>6</v>
      </c>
      <c r="P47" s="36">
        <f>IFERROR(10*HLOOKUP(P$36,'ISE - Trabajo'!$B$5:$CI$28,Resultados!$AJ47,FALSE),"n/a")</f>
        <v>4.4334952413677753</v>
      </c>
      <c r="Q47" s="34">
        <f t="shared" ref="Q47" si="216">RANK(P47,P$38:P$60)</f>
        <v>12</v>
      </c>
      <c r="R47" s="36">
        <f>IFERROR(10*HLOOKUP(R$36,'ISE - Trabajo'!$B$5:$CI$28,Resultados!$AJ47,FALSE),"n/a")</f>
        <v>4.6393095890388061</v>
      </c>
      <c r="S47" s="34">
        <f t="shared" ref="S47" si="217">RANK(R47,R$38:R$60)</f>
        <v>11</v>
      </c>
      <c r="T47" s="36">
        <f>IFERROR(10*HLOOKUP(T$36,'ISE - Trabajo'!$B$5:$CI$28,Resultados!$AJ47,FALSE),"n/a")</f>
        <v>4.495882257249157</v>
      </c>
      <c r="U47" s="34">
        <f t="shared" si="121"/>
        <v>21</v>
      </c>
      <c r="V47" s="36">
        <f>IFERROR(10*HLOOKUP(V$36,'ISE - Trabajo'!$B$5:$CI$28,Resultados!$AJ47,FALSE),"n/a")</f>
        <v>3.4059877689663609</v>
      </c>
      <c r="W47" s="34">
        <f t="shared" ref="W47" si="218">RANK(V47,V$38:V$60)</f>
        <v>20</v>
      </c>
      <c r="X47" s="36">
        <f>IFERROR(10*HLOOKUP(X$36,'ISE - Trabajo'!$B$5:$CI$28,Resultados!$AJ47,FALSE),"n/a")</f>
        <v>5.5614622126926907</v>
      </c>
      <c r="Y47" s="34">
        <f t="shared" ref="Y47" si="219">RANK(X47,X$38:X$60)</f>
        <v>8</v>
      </c>
      <c r="Z47" s="36">
        <f>IFERROR(10*HLOOKUP(Z$36,'ISE - Trabajo'!$B$5:$CI$28,Resultados!$AJ47,FALSE),"n/a")</f>
        <v>2.5603507342452398</v>
      </c>
      <c r="AA47" s="34">
        <f t="shared" si="112"/>
        <v>13</v>
      </c>
      <c r="AB47" s="36">
        <f>IFERROR(10*HLOOKUP(AB$36,'ISE - Trabajo'!$B$5:$CI$28,Resultados!$AJ47,FALSE),"n/a")</f>
        <v>0.36222694776909714</v>
      </c>
      <c r="AC47" s="34">
        <f t="shared" ref="AC47" si="220">RANK(AB47,AB$38:AB$60)</f>
        <v>21</v>
      </c>
      <c r="AD47" s="36">
        <f>IFERROR(10*HLOOKUP(AD$36,'ISE - Trabajo'!$B$5:$CI$28,Resultados!$AJ47,FALSE),"n/a")</f>
        <v>4.902795142727328</v>
      </c>
      <c r="AE47" s="34">
        <f t="shared" ref="AE47" si="221">RANK(AD47,AD$38:AD$60)</f>
        <v>9</v>
      </c>
      <c r="AF47" s="36">
        <f>IFERROR(10*HLOOKUP(AF$36,'ISE - Trabajo'!$B$5:$CI$28,Resultados!$AJ47,FALSE),"n/a")</f>
        <v>3.8730791695959974</v>
      </c>
      <c r="AG47" s="34">
        <f t="shared" ref="AG47" si="222">RANK(AF47,AF$38:AF$60)</f>
        <v>15</v>
      </c>
      <c r="AH47" s="36">
        <f>IFERROR(10*HLOOKUP(AH$36,'ISE - Trabajo'!$B$5:$CI$28,Resultados!$AJ47,FALSE),"n/a")</f>
        <v>0.54319522407522491</v>
      </c>
      <c r="AI47" s="34">
        <f t="shared" ref="AI47" si="223">RANK(AH47,AH$38:AH$60)</f>
        <v>19</v>
      </c>
      <c r="AJ47">
        <v>11</v>
      </c>
    </row>
    <row r="48" spans="1:36" x14ac:dyDescent="0.35">
      <c r="A48" s="40" t="s">
        <v>184</v>
      </c>
      <c r="B48" s="36">
        <f>IFERROR(10*HLOOKUP(B$36,'ISE - Trabajo'!$B$5:$CI$28,Resultados!$AJ48,FALSE),"n/a")</f>
        <v>0.14607605556199896</v>
      </c>
      <c r="C48" s="34">
        <f t="shared" si="113"/>
        <v>15</v>
      </c>
      <c r="D48" s="36">
        <f>IFERROR(10*HLOOKUP(D$36,'ISE - Trabajo'!$B$5:$CI$28,Resultados!$AJ48,FALSE),"n/a")</f>
        <v>2.165595546403928</v>
      </c>
      <c r="E48" s="34">
        <f t="shared" si="113"/>
        <v>22</v>
      </c>
      <c r="F48" s="36">
        <f>IFERROR(10*HLOOKUP(F$36,'ISE - Trabajo'!$B$5:$CI$28,Resultados!$AJ48,FALSE),"n/a")</f>
        <v>2.5555539595338663</v>
      </c>
      <c r="G48" s="34">
        <f t="shared" ref="G48" si="224">RANK(F48,F$38:F$60)</f>
        <v>14</v>
      </c>
      <c r="H48" s="36">
        <f>IFERROR(10*HLOOKUP(H$36,'ISE - Trabajo'!$B$5:$CI$28,Resultados!$AJ48,FALSE),"n/a")</f>
        <v>8.0323109748324164</v>
      </c>
      <c r="I48" s="34">
        <f t="shared" ref="I48" si="225">RANK(H48,H$38:H$60)</f>
        <v>3</v>
      </c>
      <c r="J48" s="36">
        <f>IFERROR(10*HLOOKUP(J$36,'ISE - Trabajo'!$B$5:$CI$28,Resultados!$AJ48,FALSE),"n/a")</f>
        <v>6.1662883092054175</v>
      </c>
      <c r="K48" s="34">
        <f t="shared" ref="K48" si="226">RANK(J48,J$38:J$60)</f>
        <v>5</v>
      </c>
      <c r="L48" s="36">
        <f>IFERROR(10*HLOOKUP(L$36,'ISE - Trabajo'!$B$5:$CI$28,Resultados!$AJ48,FALSE),"n/a")</f>
        <v>5.8814814814814813</v>
      </c>
      <c r="M48" s="34">
        <f t="shared" si="117"/>
        <v>9</v>
      </c>
      <c r="N48" s="36">
        <f>IFERROR(10*HLOOKUP(N$36,'ISE - Trabajo'!$B$5:$CI$28,Resultados!$AJ48,FALSE),"n/a")</f>
        <v>8.6920792853011868</v>
      </c>
      <c r="O48" s="34">
        <f t="shared" ref="O48" si="227">RANK(N48,N$38:N$60)</f>
        <v>4</v>
      </c>
      <c r="P48" s="36">
        <f>IFERROR(10*HLOOKUP(P$36,'ISE - Trabajo'!$B$5:$CI$28,Resultados!$AJ48,FALSE),"n/a")</f>
        <v>3.0724931796850639</v>
      </c>
      <c r="Q48" s="34">
        <f t="shared" ref="Q48" si="228">RANK(P48,P$38:P$60)</f>
        <v>17</v>
      </c>
      <c r="R48" s="36">
        <f>IFERROR(10*HLOOKUP(R$36,'ISE - Trabajo'!$B$5:$CI$28,Resultados!$AJ48,FALSE),"n/a")</f>
        <v>6.7025560290901023</v>
      </c>
      <c r="S48" s="34">
        <f t="shared" ref="S48" si="229">RANK(R48,R$38:R$60)</f>
        <v>2</v>
      </c>
      <c r="T48" s="36">
        <f>IFERROR(10*HLOOKUP(T$36,'ISE - Trabajo'!$B$5:$CI$28,Resultados!$AJ48,FALSE),"n/a")</f>
        <v>5.0552916172148823</v>
      </c>
      <c r="U48" s="34">
        <f t="shared" si="121"/>
        <v>19</v>
      </c>
      <c r="V48" s="36">
        <f>IFERROR(10*HLOOKUP(V$36,'ISE - Trabajo'!$B$5:$CI$28,Resultados!$AJ48,FALSE),"n/a")</f>
        <v>3.4933175967971266</v>
      </c>
      <c r="W48" s="34">
        <f t="shared" ref="W48" si="230">RANK(V48,V$38:V$60)</f>
        <v>19</v>
      </c>
      <c r="X48" s="36">
        <f>IFERROR(10*HLOOKUP(X$36,'ISE - Trabajo'!$B$5:$CI$28,Resultados!$AJ48,FALSE),"n/a")</f>
        <v>2.471722838057659</v>
      </c>
      <c r="Y48" s="34">
        <f t="shared" ref="Y48" si="231">RANK(X48,X$38:X$60)</f>
        <v>18</v>
      </c>
      <c r="Z48" s="36">
        <f>IFERROR(10*HLOOKUP(Z$36,'ISE - Trabajo'!$B$5:$CI$28,Resultados!$AJ48,FALSE),"n/a")</f>
        <v>1.8157678227360876</v>
      </c>
      <c r="AA48" s="34">
        <f t="shared" si="112"/>
        <v>16</v>
      </c>
      <c r="AB48" s="36">
        <f>IFERROR(10*HLOOKUP(AB$36,'ISE - Trabajo'!$B$5:$CI$28,Resultados!$AJ48,FALSE),"n/a")</f>
        <v>1.4154248005545766</v>
      </c>
      <c r="AC48" s="34">
        <f t="shared" ref="AC48" si="232">RANK(AB48,AB$38:AB$60)</f>
        <v>16</v>
      </c>
      <c r="AD48" s="36">
        <f>IFERROR(10*HLOOKUP(AD$36,'ISE - Trabajo'!$B$5:$CI$28,Resultados!$AJ48,FALSE),"n/a")</f>
        <v>8.6210811268502159</v>
      </c>
      <c r="AE48" s="34">
        <f t="shared" ref="AE48" si="233">RANK(AD48,AD$38:AD$60)</f>
        <v>1</v>
      </c>
      <c r="AF48" s="36">
        <f>IFERROR(10*HLOOKUP(AF$36,'ISE - Trabajo'!$B$5:$CI$28,Resultados!$AJ48,FALSE),"n/a")</f>
        <v>2.1361350548327214</v>
      </c>
      <c r="AG48" s="34">
        <f t="shared" ref="AG48" si="234">RANK(AF48,AF$38:AF$60)</f>
        <v>21</v>
      </c>
      <c r="AH48" s="36">
        <f>IFERROR(10*HLOOKUP(AH$36,'ISE - Trabajo'!$B$5:$CI$28,Resultados!$AJ48,FALSE),"n/a")</f>
        <v>3.3181260311930516</v>
      </c>
      <c r="AI48" s="34">
        <f t="shared" ref="AI48" si="235">RANK(AH48,AH$38:AH$60)</f>
        <v>6</v>
      </c>
      <c r="AJ48">
        <v>12</v>
      </c>
    </row>
    <row r="49" spans="1:65" x14ac:dyDescent="0.35">
      <c r="A49" s="40" t="s">
        <v>185</v>
      </c>
      <c r="B49" s="36">
        <f>IFERROR(10*HLOOKUP(B$36,'ISE - Trabajo'!$B$5:$CI$28,Resultados!$AJ49,FALSE),"n/a")</f>
        <v>0</v>
      </c>
      <c r="C49" s="34">
        <f t="shared" si="113"/>
        <v>19</v>
      </c>
      <c r="D49" s="36">
        <f>IFERROR(10*HLOOKUP(D$36,'ISE - Trabajo'!$B$5:$CI$28,Resultados!$AJ49,FALSE),"n/a")</f>
        <v>4.1505566492306931</v>
      </c>
      <c r="E49" s="34">
        <f t="shared" si="113"/>
        <v>15</v>
      </c>
      <c r="F49" s="36">
        <f>IFERROR(10*HLOOKUP(F$36,'ISE - Trabajo'!$B$5:$CI$28,Resultados!$AJ49,FALSE),"n/a")</f>
        <v>2.3492143066095954</v>
      </c>
      <c r="G49" s="34">
        <f t="shared" ref="G49" si="236">RANK(F49,F$38:F$60)</f>
        <v>18</v>
      </c>
      <c r="H49" s="36">
        <f>IFERROR(10*HLOOKUP(H$36,'ISE - Trabajo'!$B$5:$CI$28,Resultados!$AJ49,FALSE),"n/a")</f>
        <v>2.6838755304101838</v>
      </c>
      <c r="I49" s="34">
        <f t="shared" ref="I49" si="237">RANK(H49,H$38:H$60)</f>
        <v>23</v>
      </c>
      <c r="J49" s="36">
        <f>IFERROR(10*HLOOKUP(J$36,'ISE - Trabajo'!$B$5:$CI$28,Resultados!$AJ49,FALSE),"n/a")</f>
        <v>4.3474298547204162</v>
      </c>
      <c r="K49" s="34">
        <f t="shared" ref="K49" si="238">RANK(J49,J$38:J$60)</f>
        <v>16</v>
      </c>
      <c r="L49" s="36">
        <f>IFERROR(10*HLOOKUP(L$36,'ISE - Trabajo'!$B$5:$CI$28,Resultados!$AJ49,FALSE),"n/a")</f>
        <v>6.1153439153439155</v>
      </c>
      <c r="M49" s="34">
        <f t="shared" si="117"/>
        <v>7</v>
      </c>
      <c r="N49" s="36">
        <f>IFERROR(10*HLOOKUP(N$36,'ISE - Trabajo'!$B$5:$CI$28,Resultados!$AJ49,FALSE),"n/a")</f>
        <v>9.01790728842923</v>
      </c>
      <c r="O49" s="34">
        <f t="shared" ref="O49" si="239">RANK(N49,N$38:N$60)</f>
        <v>3</v>
      </c>
      <c r="P49" s="36">
        <f>IFERROR(10*HLOOKUP(P$36,'ISE - Trabajo'!$B$5:$CI$28,Resultados!$AJ49,FALSE),"n/a")</f>
        <v>5.3741016104619943</v>
      </c>
      <c r="Q49" s="34">
        <f t="shared" ref="Q49" si="240">RANK(P49,P$38:P$60)</f>
        <v>9</v>
      </c>
      <c r="R49" s="36">
        <f>IFERROR(10*HLOOKUP(R$36,'ISE - Trabajo'!$B$5:$CI$28,Resultados!$AJ49,FALSE),"n/a")</f>
        <v>4.8217756213957861</v>
      </c>
      <c r="S49" s="34">
        <f t="shared" ref="S49" si="241">RANK(R49,R$38:R$60)</f>
        <v>9</v>
      </c>
      <c r="T49" s="36">
        <f>IFERROR(10*HLOOKUP(T$36,'ISE - Trabajo'!$B$5:$CI$28,Resultados!$AJ49,FALSE),"n/a")</f>
        <v>7.8031878561595089</v>
      </c>
      <c r="U49" s="34">
        <f t="shared" si="121"/>
        <v>9</v>
      </c>
      <c r="V49" s="36">
        <f>IFERROR(10*HLOOKUP(V$36,'ISE - Trabajo'!$B$5:$CI$28,Resultados!$AJ49,FALSE),"n/a")</f>
        <v>4.2433887882318704</v>
      </c>
      <c r="W49" s="34">
        <f t="shared" ref="W49" si="242">RANK(V49,V$38:V$60)</f>
        <v>12</v>
      </c>
      <c r="X49" s="36">
        <f>IFERROR(10*HLOOKUP(X$36,'ISE - Trabajo'!$B$5:$CI$28,Resultados!$AJ49,FALSE),"n/a")</f>
        <v>1.4611250989474596</v>
      </c>
      <c r="Y49" s="34">
        <f t="shared" ref="Y49" si="243">RANK(X49,X$38:X$60)</f>
        <v>22</v>
      </c>
      <c r="Z49" s="36">
        <f>IFERROR(10*HLOOKUP(Z$36,'ISE - Trabajo'!$B$5:$CI$28,Resultados!$AJ49,FALSE),"n/a")</f>
        <v>3.4787148231461225</v>
      </c>
      <c r="AA49" s="34">
        <f t="shared" si="112"/>
        <v>6</v>
      </c>
      <c r="AB49" s="36">
        <f>IFERROR(10*HLOOKUP(AB$36,'ISE - Trabajo'!$B$5:$CI$28,Resultados!$AJ49,FALSE),"n/a")</f>
        <v>1.9371938799615851</v>
      </c>
      <c r="AC49" s="34">
        <f t="shared" ref="AC49" si="244">RANK(AB49,AB$38:AB$60)</f>
        <v>14</v>
      </c>
      <c r="AD49" s="36">
        <f>IFERROR(10*HLOOKUP(AD$36,'ISE - Trabajo'!$B$5:$CI$28,Resultados!$AJ49,FALSE),"n/a")</f>
        <v>3.391976908211582</v>
      </c>
      <c r="AE49" s="34">
        <f t="shared" ref="AE49" si="245">RANK(AD49,AD$38:AD$60)</f>
        <v>18</v>
      </c>
      <c r="AF49" s="36">
        <f>IFERROR(10*HLOOKUP(AF$36,'ISE - Trabajo'!$B$5:$CI$28,Resultados!$AJ49,FALSE),"n/a")</f>
        <v>3.9335161374549035</v>
      </c>
      <c r="AG49" s="34">
        <f t="shared" ref="AG49" si="246">RANK(AF49,AF$38:AF$60)</f>
        <v>14</v>
      </c>
      <c r="AH49" s="36">
        <f>IFERROR(10*HLOOKUP(AH$36,'ISE - Trabajo'!$B$5:$CI$28,Resultados!$AJ49,FALSE),"n/a")</f>
        <v>0.65348567120691936</v>
      </c>
      <c r="AI49" s="34">
        <f t="shared" ref="AI49" si="247">RANK(AH49,AH$38:AH$60)</f>
        <v>16</v>
      </c>
      <c r="AJ49">
        <v>13</v>
      </c>
    </row>
    <row r="50" spans="1:65" x14ac:dyDescent="0.35">
      <c r="A50" s="40" t="s">
        <v>186</v>
      </c>
      <c r="B50" s="36">
        <f>IFERROR(10*HLOOKUP(B$36,'ISE - Trabajo'!$B$5:$CI$28,Resultados!$AJ50,FALSE),"n/a")</f>
        <v>7.3190471840691343E-2</v>
      </c>
      <c r="C50" s="34">
        <f t="shared" si="113"/>
        <v>17</v>
      </c>
      <c r="D50" s="36">
        <f>IFERROR(10*HLOOKUP(D$36,'ISE - Trabajo'!$B$5:$CI$28,Resultados!$AJ50,FALSE),"n/a")</f>
        <v>6.6036049484431869</v>
      </c>
      <c r="E50" s="34">
        <f t="shared" si="113"/>
        <v>3</v>
      </c>
      <c r="F50" s="36">
        <f>IFERROR(10*HLOOKUP(F$36,'ISE - Trabajo'!$B$5:$CI$28,Resultados!$AJ50,FALSE),"n/a")</f>
        <v>8.6740033542491215</v>
      </c>
      <c r="G50" s="34">
        <f t="shared" ref="G50" si="248">RANK(F50,F$38:F$60)</f>
        <v>1</v>
      </c>
      <c r="H50" s="36">
        <f>IFERROR(10*HLOOKUP(H$36,'ISE - Trabajo'!$B$5:$CI$28,Resultados!$AJ50,FALSE),"n/a")</f>
        <v>6.8777487354017204</v>
      </c>
      <c r="I50" s="34">
        <f t="shared" ref="I50" si="249">RANK(H50,H$38:H$60)</f>
        <v>9</v>
      </c>
      <c r="J50" s="36">
        <f>IFERROR(10*HLOOKUP(J$36,'ISE - Trabajo'!$B$5:$CI$28,Resultados!$AJ50,FALSE),"n/a")</f>
        <v>2.0660236153967046</v>
      </c>
      <c r="K50" s="34">
        <f t="shared" ref="K50" si="250">RANK(J50,J$38:J$60)</f>
        <v>23</v>
      </c>
      <c r="L50" s="36">
        <f>IFERROR(10*HLOOKUP(L$36,'ISE - Trabajo'!$B$5:$CI$28,Resultados!$AJ50,FALSE),"n/a")</f>
        <v>5.9876543209876543</v>
      </c>
      <c r="M50" s="34">
        <f t="shared" si="117"/>
        <v>8</v>
      </c>
      <c r="N50" s="36">
        <f>IFERROR(10*HLOOKUP(N$36,'ISE - Trabajo'!$B$5:$CI$28,Resultados!$AJ50,FALSE),"n/a")</f>
        <v>5.9876333616861599</v>
      </c>
      <c r="O50" s="34">
        <f t="shared" ref="O50" si="251">RANK(N50,N$38:N$60)</f>
        <v>18</v>
      </c>
      <c r="P50" s="36">
        <f>IFERROR(10*HLOOKUP(P$36,'ISE - Trabajo'!$B$5:$CI$28,Resultados!$AJ50,FALSE),"n/a")</f>
        <v>6.183642502176995</v>
      </c>
      <c r="Q50" s="34">
        <f t="shared" ref="Q50" si="252">RANK(P50,P$38:P$60)</f>
        <v>5</v>
      </c>
      <c r="R50" s="36">
        <f>IFERROR(10*HLOOKUP(R$36,'ISE - Trabajo'!$B$5:$CI$28,Resultados!$AJ50,FALSE),"n/a")</f>
        <v>2.8673789660518354</v>
      </c>
      <c r="S50" s="34">
        <f t="shared" ref="S50" si="253">RANK(R50,R$38:R$60)</f>
        <v>20</v>
      </c>
      <c r="T50" s="36">
        <f>IFERROR(10*HLOOKUP(T$36,'ISE - Trabajo'!$B$5:$CI$28,Resultados!$AJ50,FALSE),"n/a")</f>
        <v>8.6379022682791557</v>
      </c>
      <c r="U50" s="34">
        <f t="shared" si="121"/>
        <v>2</v>
      </c>
      <c r="V50" s="36">
        <f>IFERROR(10*HLOOKUP(V$36,'ISE - Trabajo'!$B$5:$CI$28,Resultados!$AJ50,FALSE),"n/a")</f>
        <v>4.0792142563687053</v>
      </c>
      <c r="W50" s="34">
        <f t="shared" ref="W50" si="254">RANK(V50,V$38:V$60)</f>
        <v>14</v>
      </c>
      <c r="X50" s="36">
        <f>IFERROR(10*HLOOKUP(X$36,'ISE - Trabajo'!$B$5:$CI$28,Resultados!$AJ50,FALSE),"n/a")</f>
        <v>2.1138554465851325</v>
      </c>
      <c r="Y50" s="34">
        <f t="shared" ref="Y50" si="255">RANK(X50,X$38:X$60)</f>
        <v>19</v>
      </c>
      <c r="Z50" s="36">
        <f>IFERROR(10*HLOOKUP(Z$36,'ISE - Trabajo'!$B$5:$CI$28,Resultados!$AJ50,FALSE),"n/a")</f>
        <v>6.3934633079804346</v>
      </c>
      <c r="AA50" s="34">
        <f t="shared" si="112"/>
        <v>1</v>
      </c>
      <c r="AB50" s="36">
        <f>IFERROR(10*HLOOKUP(AB$36,'ISE - Trabajo'!$B$5:$CI$28,Resultados!$AJ50,FALSE),"n/a")</f>
        <v>2.3088519727717753</v>
      </c>
      <c r="AC50" s="34">
        <f t="shared" ref="AC50" si="256">RANK(AB50,AB$38:AB$60)</f>
        <v>11</v>
      </c>
      <c r="AD50" s="36">
        <f>IFERROR(10*HLOOKUP(AD$36,'ISE - Trabajo'!$B$5:$CI$28,Resultados!$AJ50,FALSE),"n/a")</f>
        <v>5.7558764114634293</v>
      </c>
      <c r="AE50" s="34">
        <f t="shared" ref="AE50" si="257">RANK(AD50,AD$38:AD$60)</f>
        <v>5</v>
      </c>
      <c r="AF50" s="36">
        <f>IFERROR(10*HLOOKUP(AF$36,'ISE - Trabajo'!$B$5:$CI$28,Resultados!$AJ50,FALSE),"n/a")</f>
        <v>4.4065787695741445</v>
      </c>
      <c r="AG50" s="34">
        <f t="shared" ref="AG50" si="258">RANK(AF50,AF$38:AF$60)</f>
        <v>11</v>
      </c>
      <c r="AH50" s="36">
        <f>IFERROR(10*HLOOKUP(AH$36,'ISE - Trabajo'!$B$5:$CI$28,Resultados!$AJ50,FALSE),"n/a")</f>
        <v>5</v>
      </c>
      <c r="AI50" s="34">
        <f t="shared" ref="AI50" si="259">RANK(AH50,AH$38:AH$60)</f>
        <v>5</v>
      </c>
      <c r="AJ50">
        <v>14</v>
      </c>
    </row>
    <row r="51" spans="1:65" x14ac:dyDescent="0.35">
      <c r="A51" s="40" t="s">
        <v>187</v>
      </c>
      <c r="B51" s="36">
        <f>IFERROR(10*HLOOKUP(B$36,'ISE - Trabajo'!$B$5:$CI$28,Resultados!$AJ51,FALSE),"n/a")</f>
        <v>0.67039444690145378</v>
      </c>
      <c r="C51" s="34">
        <f t="shared" si="113"/>
        <v>7</v>
      </c>
      <c r="D51" s="36">
        <f>IFERROR(10*HLOOKUP(D$36,'ISE - Trabajo'!$B$5:$CI$28,Resultados!$AJ51,FALSE),"n/a")</f>
        <v>5.8128598695082454</v>
      </c>
      <c r="E51" s="34">
        <f t="shared" si="113"/>
        <v>4</v>
      </c>
      <c r="F51" s="36">
        <f>IFERROR(10*HLOOKUP(F$36,'ISE - Trabajo'!$B$5:$CI$28,Resultados!$AJ51,FALSE),"n/a")</f>
        <v>1.293507733163596</v>
      </c>
      <c r="G51" s="34">
        <f t="shared" ref="G51" si="260">RANK(F51,F$38:F$60)</f>
        <v>22</v>
      </c>
      <c r="H51" s="36">
        <f>IFERROR(10*HLOOKUP(H$36,'ISE - Trabajo'!$B$5:$CI$28,Resultados!$AJ51,FALSE),"n/a")</f>
        <v>6.3302968520768665</v>
      </c>
      <c r="I51" s="34">
        <f t="shared" ref="I51" si="261">RANK(H51,H$38:H$60)</f>
        <v>12</v>
      </c>
      <c r="J51" s="36">
        <f>IFERROR(10*HLOOKUP(J$36,'ISE - Trabajo'!$B$5:$CI$28,Resultados!$AJ51,FALSE),"n/a")</f>
        <v>5.1119954046783302</v>
      </c>
      <c r="K51" s="34">
        <f t="shared" ref="K51" si="262">RANK(J51,J$38:J$60)</f>
        <v>15</v>
      </c>
      <c r="L51" s="36">
        <f>IFERROR(10*HLOOKUP(L$36,'ISE - Trabajo'!$B$5:$CI$28,Resultados!$AJ51,FALSE),"n/a")</f>
        <v>5.172698412698411</v>
      </c>
      <c r="M51" s="34">
        <f t="shared" si="117"/>
        <v>13</v>
      </c>
      <c r="N51" s="36">
        <f>IFERROR(10*HLOOKUP(N$36,'ISE - Trabajo'!$B$5:$CI$28,Resultados!$AJ51,FALSE),"n/a")</f>
        <v>6.8662475703066859</v>
      </c>
      <c r="O51" s="34">
        <f t="shared" ref="O51" si="263">RANK(N51,N$38:N$60)</f>
        <v>13</v>
      </c>
      <c r="P51" s="36">
        <f>IFERROR(10*HLOOKUP(P$36,'ISE - Trabajo'!$B$5:$CI$28,Resultados!$AJ51,FALSE),"n/a")</f>
        <v>2.7707140818380189</v>
      </c>
      <c r="Q51" s="34">
        <f t="shared" ref="Q51" si="264">RANK(P51,P$38:P$60)</f>
        <v>19</v>
      </c>
      <c r="R51" s="36">
        <f>IFERROR(10*HLOOKUP(R$36,'ISE - Trabajo'!$B$5:$CI$28,Resultados!$AJ51,FALSE),"n/a")</f>
        <v>2.3314103258492977</v>
      </c>
      <c r="S51" s="34">
        <f t="shared" ref="S51" si="265">RANK(R51,R$38:R$60)</f>
        <v>22</v>
      </c>
      <c r="T51" s="36">
        <f>IFERROR(10*HLOOKUP(T$36,'ISE - Trabajo'!$B$5:$CI$28,Resultados!$AJ51,FALSE),"n/a")</f>
        <v>5.0290962114171887</v>
      </c>
      <c r="U51" s="34">
        <f t="shared" si="121"/>
        <v>20</v>
      </c>
      <c r="V51" s="36">
        <f>IFERROR(10*HLOOKUP(V$36,'ISE - Trabajo'!$B$5:$CI$28,Resultados!$AJ51,FALSE),"n/a")</f>
        <v>4.5294397541330635</v>
      </c>
      <c r="W51" s="34">
        <f t="shared" ref="W51" si="266">RANK(V51,V$38:V$60)</f>
        <v>9</v>
      </c>
      <c r="X51" s="36">
        <f>IFERROR(10*HLOOKUP(X$36,'ISE - Trabajo'!$B$5:$CI$28,Resultados!$AJ51,FALSE),"n/a")</f>
        <v>5.6673645691921433</v>
      </c>
      <c r="Y51" s="34">
        <f t="shared" ref="Y51" si="267">RANK(X51,X$38:X$60)</f>
        <v>7</v>
      </c>
      <c r="Z51" s="36">
        <f>IFERROR(10*HLOOKUP(Z$36,'ISE - Trabajo'!$B$5:$CI$28,Resultados!$AJ51,FALSE),"n/a")</f>
        <v>1.0502158698337756</v>
      </c>
      <c r="AA51" s="34">
        <f t="shared" si="112"/>
        <v>22</v>
      </c>
      <c r="AB51" s="36">
        <f>IFERROR(10*HLOOKUP(AB$36,'ISE - Trabajo'!$B$5:$CI$28,Resultados!$AJ51,FALSE),"n/a")</f>
        <v>0.28159895513382693</v>
      </c>
      <c r="AC51" s="34">
        <f t="shared" ref="AC51" si="268">RANK(AB51,AB$38:AB$60)</f>
        <v>23</v>
      </c>
      <c r="AD51" s="36">
        <f>IFERROR(10*HLOOKUP(AD$36,'ISE - Trabajo'!$B$5:$CI$28,Resultados!$AJ51,FALSE),"n/a")</f>
        <v>1.9106913707317332</v>
      </c>
      <c r="AE51" s="34">
        <f t="shared" ref="AE51" si="269">RANK(AD51,AD$38:AD$60)</f>
        <v>23</v>
      </c>
      <c r="AF51" s="36">
        <f>IFERROR(10*HLOOKUP(AF$36,'ISE - Trabajo'!$B$5:$CI$28,Resultados!$AJ51,FALSE),"n/a")</f>
        <v>3.6612976212757973</v>
      </c>
      <c r="AG51" s="34">
        <f t="shared" ref="AG51" si="270">RANK(AF51,AF$38:AF$60)</f>
        <v>16</v>
      </c>
      <c r="AH51" s="36">
        <f>IFERROR(10*HLOOKUP(AH$36,'ISE - Trabajo'!$B$5:$CI$28,Resultados!$AJ51,FALSE),"n/a")</f>
        <v>4.0240833749325073E-3</v>
      </c>
      <c r="AI51" s="34">
        <f t="shared" ref="AI51" si="271">RANK(AH51,AH$38:AH$60)</f>
        <v>23</v>
      </c>
      <c r="AJ51">
        <v>15</v>
      </c>
    </row>
    <row r="52" spans="1:65" x14ac:dyDescent="0.35">
      <c r="A52" s="40" t="s">
        <v>188</v>
      </c>
      <c r="B52" s="36">
        <f>IFERROR(10*HLOOKUP(B$36,'ISE - Trabajo'!$B$5:$CI$28,Resultados!$AJ52,FALSE),"n/a")</f>
        <v>0.42703669103478453</v>
      </c>
      <c r="C52" s="34">
        <f t="shared" si="113"/>
        <v>12</v>
      </c>
      <c r="D52" s="36">
        <f>IFERROR(10*HLOOKUP(D$36,'ISE - Trabajo'!$B$5:$CI$28,Resultados!$AJ52,FALSE),"n/a")</f>
        <v>6.9723922534149398</v>
      </c>
      <c r="E52" s="34">
        <f t="shared" si="113"/>
        <v>2</v>
      </c>
      <c r="F52" s="36">
        <f>IFERROR(10*HLOOKUP(F$36,'ISE - Trabajo'!$B$5:$CI$28,Resultados!$AJ52,FALSE),"n/a")</f>
        <v>6.3297658151644551</v>
      </c>
      <c r="G52" s="34">
        <f t="shared" ref="G52" si="272">RANK(F52,F$38:F$60)</f>
        <v>3</v>
      </c>
      <c r="H52" s="36">
        <f>IFERROR(10*HLOOKUP(H$36,'ISE - Trabajo'!$B$5:$CI$28,Resultados!$AJ52,FALSE),"n/a")</f>
        <v>5.3840123224820839</v>
      </c>
      <c r="I52" s="34">
        <f t="shared" ref="I52" si="273">RANK(H52,H$38:H$60)</f>
        <v>18</v>
      </c>
      <c r="J52" s="36">
        <f>IFERROR(10*HLOOKUP(J$36,'ISE - Trabajo'!$B$5:$CI$28,Resultados!$AJ52,FALSE),"n/a")</f>
        <v>4.0632656279135206</v>
      </c>
      <c r="K52" s="34">
        <f t="shared" ref="K52" si="274">RANK(J52,J$38:J$60)</f>
        <v>17</v>
      </c>
      <c r="L52" s="36">
        <f>IFERROR(10*HLOOKUP(L$36,'ISE - Trabajo'!$B$5:$CI$28,Resultados!$AJ52,FALSE),"n/a")</f>
        <v>4.9303520804755383</v>
      </c>
      <c r="M52" s="34">
        <f t="shared" si="117"/>
        <v>14</v>
      </c>
      <c r="N52" s="36">
        <f>IFERROR(10*HLOOKUP(N$36,'ISE - Trabajo'!$B$5:$CI$28,Resultados!$AJ52,FALSE),"n/a")</f>
        <v>7.7086735681231469</v>
      </c>
      <c r="O52" s="34">
        <f t="shared" ref="O52" si="275">RANK(N52,N$38:N$60)</f>
        <v>8</v>
      </c>
      <c r="P52" s="36">
        <f>IFERROR(10*HLOOKUP(P$36,'ISE - Trabajo'!$B$5:$CI$28,Resultados!$AJ52,FALSE),"n/a")</f>
        <v>4.4184571464668689</v>
      </c>
      <c r="Q52" s="34">
        <f t="shared" ref="Q52" si="276">RANK(P52,P$38:P$60)</f>
        <v>13</v>
      </c>
      <c r="R52" s="36">
        <f>IFERROR(10*HLOOKUP(R$36,'ISE - Trabajo'!$B$5:$CI$28,Resultados!$AJ52,FALSE),"n/a")</f>
        <v>2.9415384046863009</v>
      </c>
      <c r="S52" s="34">
        <f t="shared" ref="S52" si="277">RANK(R52,R$38:R$60)</f>
        <v>19</v>
      </c>
      <c r="T52" s="36">
        <f>IFERROR(10*HLOOKUP(T$36,'ISE - Trabajo'!$B$5:$CI$28,Resultados!$AJ52,FALSE),"n/a")</f>
        <v>5.6326845506493211</v>
      </c>
      <c r="U52" s="34">
        <f t="shared" si="121"/>
        <v>16</v>
      </c>
      <c r="V52" s="36">
        <f>IFERROR(10*HLOOKUP(V$36,'ISE - Trabajo'!$B$5:$CI$28,Resultados!$AJ52,FALSE),"n/a")</f>
        <v>4.3535902335555852</v>
      </c>
      <c r="W52" s="34">
        <f t="shared" ref="W52" si="278">RANK(V52,V$38:V$60)</f>
        <v>11</v>
      </c>
      <c r="X52" s="36">
        <f>IFERROR(10*HLOOKUP(X$36,'ISE - Trabajo'!$B$5:$CI$28,Resultados!$AJ52,FALSE),"n/a")</f>
        <v>0.16343758508371445</v>
      </c>
      <c r="Y52" s="34">
        <f t="shared" ref="Y52" si="279">RANK(X52,X$38:X$60)</f>
        <v>23</v>
      </c>
      <c r="Z52" s="36">
        <f>IFERROR(10*HLOOKUP(Z$36,'ISE - Trabajo'!$B$5:$CI$28,Resultados!$AJ52,FALSE),"n/a")</f>
        <v>4.9999301920685664</v>
      </c>
      <c r="AA52" s="34">
        <f t="shared" si="112"/>
        <v>3</v>
      </c>
      <c r="AB52" s="36">
        <f>IFERROR(10*HLOOKUP(AB$36,'ISE - Trabajo'!$B$5:$CI$28,Resultados!$AJ52,FALSE),"n/a")</f>
        <v>3.0086183693543123</v>
      </c>
      <c r="AC52" s="34">
        <f t="shared" ref="AC52" si="280">RANK(AB52,AB$38:AB$60)</f>
        <v>9</v>
      </c>
      <c r="AD52" s="36">
        <f>IFERROR(10*HLOOKUP(AD$36,'ISE - Trabajo'!$B$5:$CI$28,Resultados!$AJ52,FALSE),"n/a")</f>
        <v>3.3631819853539771</v>
      </c>
      <c r="AE52" s="34">
        <f t="shared" ref="AE52" si="281">RANK(AD52,AD$38:AD$60)</f>
        <v>19</v>
      </c>
      <c r="AF52" s="36">
        <f>IFERROR(10*HLOOKUP(AF$36,'ISE - Trabajo'!$B$5:$CI$28,Resultados!$AJ52,FALSE),"n/a")</f>
        <v>4.3731922134317811</v>
      </c>
      <c r="AG52" s="34">
        <f t="shared" ref="AG52" si="282">RANK(AF52,AF$38:AF$60)</f>
        <v>12</v>
      </c>
      <c r="AH52" s="36">
        <f>IFERROR(10*HLOOKUP(AH$36,'ISE - Trabajo'!$B$5:$CI$28,Resultados!$AJ52,FALSE),"n/a")</f>
        <v>0.76288331391572028</v>
      </c>
      <c r="AI52" s="34">
        <f t="shared" ref="AI52" si="283">RANK(AH52,AH$38:AH$60)</f>
        <v>15</v>
      </c>
      <c r="AJ52">
        <v>16</v>
      </c>
    </row>
    <row r="53" spans="1:65" x14ac:dyDescent="0.35">
      <c r="A53" s="40" t="s">
        <v>189</v>
      </c>
      <c r="B53" s="36">
        <f>IFERROR(10*HLOOKUP(B$36,'ISE - Trabajo'!$B$5:$CI$28,Resultados!$AJ53,FALSE),"n/a")</f>
        <v>0.53701884664175892</v>
      </c>
      <c r="C53" s="34">
        <f t="shared" si="113"/>
        <v>9</v>
      </c>
      <c r="D53" s="36">
        <f>IFERROR(10*HLOOKUP(D$36,'ISE - Trabajo'!$B$5:$CI$28,Resultados!$AJ53,FALSE),"n/a")</f>
        <v>4.3887500543996989</v>
      </c>
      <c r="E53" s="34">
        <f t="shared" si="113"/>
        <v>12</v>
      </c>
      <c r="F53" s="36">
        <f>IFERROR(10*HLOOKUP(F$36,'ISE - Trabajo'!$B$5:$CI$28,Resultados!$AJ53,FALSE),"n/a")</f>
        <v>1.7675263719485623</v>
      </c>
      <c r="G53" s="34">
        <f t="shared" ref="G53" si="284">RANK(F53,F$38:F$60)</f>
        <v>21</v>
      </c>
      <c r="H53" s="36">
        <f>IFERROR(10*HLOOKUP(H$36,'ISE - Trabajo'!$B$5:$CI$28,Resultados!$AJ53,FALSE),"n/a")</f>
        <v>7.1296100218868643</v>
      </c>
      <c r="I53" s="34">
        <f t="shared" ref="I53" si="285">RANK(H53,H$38:H$60)</f>
        <v>6</v>
      </c>
      <c r="J53" s="36">
        <f>IFERROR(10*HLOOKUP(J$36,'ISE - Trabajo'!$B$5:$CI$28,Resultados!$AJ53,FALSE),"n/a")</f>
        <v>3.30354031533777</v>
      </c>
      <c r="K53" s="34">
        <f t="shared" ref="K53" si="286">RANK(J53,J$38:J$60)</f>
        <v>21</v>
      </c>
      <c r="L53" s="36">
        <f>IFERROR(10*HLOOKUP(L$36,'ISE - Trabajo'!$B$5:$CI$28,Resultados!$AJ53,FALSE),"n/a")</f>
        <v>0.8024691358024687</v>
      </c>
      <c r="M53" s="34">
        <f t="shared" si="117"/>
        <v>23</v>
      </c>
      <c r="N53" s="36">
        <f>IFERROR(10*HLOOKUP(N$36,'ISE - Trabajo'!$B$5:$CI$28,Resultados!$AJ53,FALSE),"n/a")</f>
        <v>7.8247615457053161</v>
      </c>
      <c r="O53" s="34">
        <f t="shared" ref="O53" si="287">RANK(N53,N$38:N$60)</f>
        <v>7</v>
      </c>
      <c r="P53" s="36">
        <f>IFERROR(10*HLOOKUP(P$36,'ISE - Trabajo'!$B$5:$CI$28,Resultados!$AJ53,FALSE),"n/a")</f>
        <v>2.8330140182906467</v>
      </c>
      <c r="Q53" s="34">
        <f t="shared" ref="Q53" si="288">RANK(P53,P$38:P$60)</f>
        <v>18</v>
      </c>
      <c r="R53" s="36">
        <f>IFERROR(10*HLOOKUP(R$36,'ISE - Trabajo'!$B$5:$CI$28,Resultados!$AJ53,FALSE),"n/a")</f>
        <v>5.0564120616066086</v>
      </c>
      <c r="S53" s="34">
        <f t="shared" ref="S53" si="289">RANK(R53,R$38:R$60)</f>
        <v>7</v>
      </c>
      <c r="T53" s="36">
        <f>IFERROR(10*HLOOKUP(T$36,'ISE - Trabajo'!$B$5:$CI$28,Resultados!$AJ53,FALSE),"n/a")</f>
        <v>5.9404395850308198</v>
      </c>
      <c r="U53" s="34">
        <f t="shared" si="121"/>
        <v>15</v>
      </c>
      <c r="V53" s="36">
        <f>IFERROR(10*HLOOKUP(V$36,'ISE - Trabajo'!$B$5:$CI$28,Resultados!$AJ53,FALSE),"n/a")</f>
        <v>3.8245492127239658</v>
      </c>
      <c r="W53" s="34">
        <f t="shared" ref="W53" si="290">RANK(V53,V$38:V$60)</f>
        <v>16</v>
      </c>
      <c r="X53" s="36">
        <f>IFERROR(10*HLOOKUP(X$36,'ISE - Trabajo'!$B$5:$CI$28,Resultados!$AJ53,FALSE),"n/a")</f>
        <v>4.5328679360985289</v>
      </c>
      <c r="Y53" s="34">
        <f t="shared" ref="Y53" si="291">RANK(X53,X$38:X$60)</f>
        <v>10</v>
      </c>
      <c r="Z53" s="36">
        <f>IFERROR(10*HLOOKUP(Z$36,'ISE - Trabajo'!$B$5:$CI$28,Resultados!$AJ53,FALSE),"n/a")</f>
        <v>0.36378183428844257</v>
      </c>
      <c r="AA53" s="34">
        <f t="shared" si="112"/>
        <v>23</v>
      </c>
      <c r="AB53" s="36">
        <f>IFERROR(10*HLOOKUP(AB$36,'ISE - Trabajo'!$B$5:$CI$28,Resultados!$AJ53,FALSE),"n/a")</f>
        <v>0.35896500693658173</v>
      </c>
      <c r="AC53" s="34">
        <f t="shared" ref="AC53" si="292">RANK(AB53,AB$38:AB$60)</f>
        <v>22</v>
      </c>
      <c r="AD53" s="36">
        <f>IFERROR(10*HLOOKUP(AD$36,'ISE - Trabajo'!$B$5:$CI$28,Resultados!$AJ53,FALSE),"n/a")</f>
        <v>4.2355961357531227</v>
      </c>
      <c r="AE53" s="34">
        <f t="shared" ref="AE53" si="293">RANK(AD53,AD$38:AD$60)</f>
        <v>15</v>
      </c>
      <c r="AF53" s="36">
        <f>IFERROR(10*HLOOKUP(AF$36,'ISE - Trabajo'!$B$5:$CI$28,Resultados!$AJ53,FALSE),"n/a")</f>
        <v>6.8055660139685585</v>
      </c>
      <c r="AG53" s="34">
        <f t="shared" ref="AG53" si="294">RANK(AF53,AF$38:AF$60)</f>
        <v>2</v>
      </c>
      <c r="AH53" s="36">
        <f>IFERROR(10*HLOOKUP(AH$36,'ISE - Trabajo'!$B$5:$CI$28,Resultados!$AJ53,FALSE),"n/a")</f>
        <v>0.38151366660214547</v>
      </c>
      <c r="AI53" s="34">
        <f t="shared" ref="AI53" si="295">RANK(AH53,AH$38:AH$60)</f>
        <v>20</v>
      </c>
      <c r="AJ53">
        <v>17</v>
      </c>
    </row>
    <row r="54" spans="1:65" x14ac:dyDescent="0.35">
      <c r="A54" s="40" t="s">
        <v>190</v>
      </c>
      <c r="B54" s="36">
        <f>IFERROR(10*HLOOKUP(B$36,'ISE - Trabajo'!$B$5:$CI$28,Resultados!$AJ54,FALSE),"n/a")</f>
        <v>0</v>
      </c>
      <c r="C54" s="34">
        <f t="shared" si="113"/>
        <v>19</v>
      </c>
      <c r="D54" s="36">
        <f>IFERROR(10*HLOOKUP(D$36,'ISE - Trabajo'!$B$5:$CI$28,Resultados!$AJ54,FALSE),"n/a")</f>
        <v>2.3657833327520574</v>
      </c>
      <c r="E54" s="34">
        <f t="shared" si="113"/>
        <v>21</v>
      </c>
      <c r="F54" s="36">
        <f>IFERROR(10*HLOOKUP(F$36,'ISE - Trabajo'!$B$5:$CI$28,Resultados!$AJ54,FALSE),"n/a")</f>
        <v>3.6132274559578463</v>
      </c>
      <c r="G54" s="34">
        <f t="shared" ref="G54" si="296">RANK(F54,F$38:F$60)</f>
        <v>7</v>
      </c>
      <c r="H54" s="36">
        <f>IFERROR(10*HLOOKUP(H$36,'ISE - Trabajo'!$B$5:$CI$28,Resultados!$AJ54,FALSE),"n/a")</f>
        <v>6.9629950191945733</v>
      </c>
      <c r="I54" s="34">
        <f t="shared" ref="I54" si="297">RANK(H54,H$38:H$60)</f>
        <v>8</v>
      </c>
      <c r="J54" s="36">
        <f>IFERROR(10*HLOOKUP(J$36,'ISE - Trabajo'!$B$5:$CI$28,Resultados!$AJ54,FALSE),"n/a")</f>
        <v>5.4363113419317006</v>
      </c>
      <c r="K54" s="34">
        <f t="shared" ref="K54" si="298">RANK(J54,J$38:J$60)</f>
        <v>13</v>
      </c>
      <c r="L54" s="36">
        <f>IFERROR(10*HLOOKUP(L$36,'ISE - Trabajo'!$B$5:$CI$28,Resultados!$AJ54,FALSE),"n/a")</f>
        <v>7.0501624431448988</v>
      </c>
      <c r="M54" s="34">
        <f t="shared" si="117"/>
        <v>3</v>
      </c>
      <c r="N54" s="36">
        <f>IFERROR(10*HLOOKUP(N$36,'ISE - Trabajo'!$B$5:$CI$28,Resultados!$AJ54,FALSE),"n/a")</f>
        <v>9.3328627562814255</v>
      </c>
      <c r="O54" s="34">
        <f t="shared" ref="O54" si="299">RANK(N54,N$38:N$60)</f>
        <v>1</v>
      </c>
      <c r="P54" s="36">
        <f>IFERROR(10*HLOOKUP(P$36,'ISE - Trabajo'!$B$5:$CI$28,Resultados!$AJ54,FALSE),"n/a")</f>
        <v>1.7536505774437263</v>
      </c>
      <c r="Q54" s="34">
        <f t="shared" ref="Q54" si="300">RANK(P54,P$38:P$60)</f>
        <v>21</v>
      </c>
      <c r="R54" s="36">
        <f>IFERROR(10*HLOOKUP(R$36,'ISE - Trabajo'!$B$5:$CI$28,Resultados!$AJ54,FALSE),"n/a")</f>
        <v>2.1009838297050978</v>
      </c>
      <c r="S54" s="34">
        <f t="shared" ref="S54" si="301">RANK(R54,R$38:R$60)</f>
        <v>23</v>
      </c>
      <c r="T54" s="36">
        <f>IFERROR(10*HLOOKUP(T$36,'ISE - Trabajo'!$B$5:$CI$28,Resultados!$AJ54,FALSE),"n/a")</f>
        <v>5.6146434022810912</v>
      </c>
      <c r="U54" s="34">
        <f t="shared" si="121"/>
        <v>17</v>
      </c>
      <c r="V54" s="36">
        <f>IFERROR(10*HLOOKUP(V$36,'ISE - Trabajo'!$B$5:$CI$28,Resultados!$AJ54,FALSE),"n/a")</f>
        <v>1.4584437062080648</v>
      </c>
      <c r="W54" s="34">
        <f t="shared" ref="W54" si="302">RANK(V54,V$38:V$60)</f>
        <v>23</v>
      </c>
      <c r="X54" s="36">
        <f>IFERROR(10*HLOOKUP(X$36,'ISE - Trabajo'!$B$5:$CI$28,Resultados!$AJ54,FALSE),"n/a")</f>
        <v>5.1926767078681602</v>
      </c>
      <c r="Y54" s="34">
        <f t="shared" ref="Y54" si="303">RANK(X54,X$38:X$60)</f>
        <v>9</v>
      </c>
      <c r="Z54" s="36">
        <f>IFERROR(10*HLOOKUP(Z$36,'ISE - Trabajo'!$B$5:$CI$28,Resultados!$AJ54,FALSE),"n/a")</f>
        <v>1.4597938165174704</v>
      </c>
      <c r="AA54" s="34">
        <f t="shared" si="112"/>
        <v>19</v>
      </c>
      <c r="AB54" s="36">
        <f>IFERROR(10*HLOOKUP(AB$36,'ISE - Trabajo'!$B$5:$CI$28,Resultados!$AJ54,FALSE),"n/a")</f>
        <v>0.38542855902462492</v>
      </c>
      <c r="AC54" s="34">
        <f t="shared" ref="AC54" si="304">RANK(AB54,AB$38:AB$60)</f>
        <v>20</v>
      </c>
      <c r="AD54" s="36">
        <f>IFERROR(10*HLOOKUP(AD$36,'ISE - Trabajo'!$B$5:$CI$28,Resultados!$AJ54,FALSE),"n/a")</f>
        <v>4.8049579309903265</v>
      </c>
      <c r="AE54" s="34">
        <f t="shared" ref="AE54" si="305">RANK(AD54,AD$38:AD$60)</f>
        <v>12</v>
      </c>
      <c r="AF54" s="36">
        <f>IFERROR(10*HLOOKUP(AF$36,'ISE - Trabajo'!$B$5:$CI$28,Resultados!$AJ54,FALSE),"n/a")</f>
        <v>0.87752635573877191</v>
      </c>
      <c r="AG54" s="34">
        <f t="shared" ref="AG54" si="306">RANK(AF54,AF$38:AF$60)</f>
        <v>23</v>
      </c>
      <c r="AH54" s="36">
        <f>IFERROR(10*HLOOKUP(AH$36,'ISE - Trabajo'!$B$5:$CI$28,Resultados!$AJ54,FALSE),"n/a")</f>
        <v>0.19425625770433685</v>
      </c>
      <c r="AI54" s="34">
        <f t="shared" ref="AI54" si="307">RANK(AH54,AH$38:AH$60)</f>
        <v>22</v>
      </c>
      <c r="AJ54">
        <v>18</v>
      </c>
    </row>
    <row r="55" spans="1:65" x14ac:dyDescent="0.35">
      <c r="A55" s="40" t="s">
        <v>191</v>
      </c>
      <c r="B55" s="36">
        <f>IFERROR(10*HLOOKUP(B$36,'ISE - Trabajo'!$B$5:$CI$28,Resultados!$AJ55,FALSE),"n/a")</f>
        <v>7.261303222064644E-2</v>
      </c>
      <c r="C55" s="34">
        <f t="shared" si="113"/>
        <v>18</v>
      </c>
      <c r="D55" s="36">
        <f>IFERROR(10*HLOOKUP(D$36,'ISE - Trabajo'!$B$5:$CI$28,Resultados!$AJ55,FALSE),"n/a")</f>
        <v>4.8625460207603526</v>
      </c>
      <c r="E55" s="34">
        <f t="shared" si="113"/>
        <v>6</v>
      </c>
      <c r="F55" s="36">
        <f>IFERROR(10*HLOOKUP(F$36,'ISE - Trabajo'!$B$5:$CI$28,Resultados!$AJ55,FALSE),"n/a")</f>
        <v>2.4424994308209751</v>
      </c>
      <c r="G55" s="34">
        <f t="shared" ref="G55" si="308">RANK(F55,F$38:F$60)</f>
        <v>17</v>
      </c>
      <c r="H55" s="36">
        <f>IFERROR(10*HLOOKUP(H$36,'ISE - Trabajo'!$B$5:$CI$28,Resultados!$AJ55,FALSE),"n/a")</f>
        <v>9.4599459945994582</v>
      </c>
      <c r="I55" s="34">
        <f t="shared" ref="I55" si="309">RANK(H55,H$38:H$60)</f>
        <v>2</v>
      </c>
      <c r="J55" s="36">
        <f>IFERROR(10*HLOOKUP(J$36,'ISE - Trabajo'!$B$5:$CI$28,Resultados!$AJ55,FALSE),"n/a")</f>
        <v>5.6976696401404778</v>
      </c>
      <c r="K55" s="34">
        <f t="shared" ref="K55" si="310">RANK(J55,J$38:J$60)</f>
        <v>8</v>
      </c>
      <c r="L55" s="36">
        <f>IFERROR(10*HLOOKUP(L$36,'ISE - Trabajo'!$B$5:$CI$28,Resultados!$AJ55,FALSE),"n/a")</f>
        <v>3.2599326599326606</v>
      </c>
      <c r="M55" s="34">
        <f t="shared" si="117"/>
        <v>19</v>
      </c>
      <c r="N55" s="36">
        <f>IFERROR(10*HLOOKUP(N$36,'ISE - Trabajo'!$B$5:$CI$28,Resultados!$AJ55,FALSE),"n/a")</f>
        <v>9.0551115551115551</v>
      </c>
      <c r="O55" s="34">
        <f t="shared" ref="O55" si="311">RANK(N55,N$38:N$60)</f>
        <v>2</v>
      </c>
      <c r="P55" s="36">
        <f>IFERROR(10*HLOOKUP(P$36,'ISE - Trabajo'!$B$5:$CI$28,Resultados!$AJ55,FALSE),"n/a")</f>
        <v>3.1970648221222824</v>
      </c>
      <c r="Q55" s="34">
        <f t="shared" ref="Q55" si="312">RANK(P55,P$38:P$60)</f>
        <v>16</v>
      </c>
      <c r="R55" s="36">
        <f>IFERROR(10*HLOOKUP(R$36,'ISE - Trabajo'!$B$5:$CI$28,Resultados!$AJ55,FALSE),"n/a")</f>
        <v>4.2738606427356647</v>
      </c>
      <c r="S55" s="34">
        <f t="shared" ref="S55" si="313">RANK(R55,R$38:R$60)</f>
        <v>13</v>
      </c>
      <c r="T55" s="36">
        <f>IFERROR(10*HLOOKUP(T$36,'ISE - Trabajo'!$B$5:$CI$28,Resultados!$AJ55,FALSE),"n/a")</f>
        <v>7.8426806206330539</v>
      </c>
      <c r="U55" s="34">
        <f t="shared" si="121"/>
        <v>7</v>
      </c>
      <c r="V55" s="36">
        <f>IFERROR(10*HLOOKUP(V$36,'ISE - Trabajo'!$B$5:$CI$28,Resultados!$AJ55,FALSE),"n/a")</f>
        <v>4.1382888528342372</v>
      </c>
      <c r="W55" s="34">
        <f t="shared" ref="W55" si="314">RANK(V55,V$38:V$60)</f>
        <v>13</v>
      </c>
      <c r="X55" s="36">
        <f>IFERROR(10*HLOOKUP(X$36,'ISE - Trabajo'!$B$5:$CI$28,Resultados!$AJ55,FALSE),"n/a")</f>
        <v>3.9548281226965254</v>
      </c>
      <c r="Y55" s="34">
        <f t="shared" ref="Y55" si="315">RANK(X55,X$38:X$60)</f>
        <v>12</v>
      </c>
      <c r="Z55" s="36">
        <f>IFERROR(10*HLOOKUP(Z$36,'ISE - Trabajo'!$B$5:$CI$28,Resultados!$AJ55,FALSE),"n/a")</f>
        <v>1.5227009186130449</v>
      </c>
      <c r="AA55" s="34">
        <f t="shared" si="112"/>
        <v>18</v>
      </c>
      <c r="AB55" s="36">
        <f>IFERROR(10*HLOOKUP(AB$36,'ISE - Trabajo'!$B$5:$CI$28,Resultados!$AJ55,FALSE),"n/a")</f>
        <v>2.0317553433904485</v>
      </c>
      <c r="AC55" s="34">
        <f t="shared" ref="AC55" si="316">RANK(AB55,AB$38:AB$60)</f>
        <v>13</v>
      </c>
      <c r="AD55" s="36">
        <f>IFERROR(10*HLOOKUP(AD$36,'ISE - Trabajo'!$B$5:$CI$28,Resultados!$AJ55,FALSE),"n/a")</f>
        <v>7.3597619068746951</v>
      </c>
      <c r="AE55" s="34">
        <f t="shared" ref="AE55" si="317">RANK(AD55,AD$38:AD$60)</f>
        <v>2</v>
      </c>
      <c r="AF55" s="36">
        <f>IFERROR(10*HLOOKUP(AF$36,'ISE - Trabajo'!$B$5:$CI$28,Resultados!$AJ55,FALSE),"n/a")</f>
        <v>6.7868971048351998</v>
      </c>
      <c r="AG55" s="34">
        <f t="shared" ref="AG55" si="318">RANK(AF55,AF$38:AF$60)</f>
        <v>3</v>
      </c>
      <c r="AH55" s="36">
        <f>IFERROR(10*HLOOKUP(AH$36,'ISE - Trabajo'!$B$5:$CI$28,Resultados!$AJ55,FALSE),"n/a")</f>
        <v>1.8970853411302071</v>
      </c>
      <c r="AI55" s="34">
        <f t="shared" ref="AI55" si="319">RANK(AH55,AH$38:AH$60)</f>
        <v>10</v>
      </c>
      <c r="AJ55">
        <v>19</v>
      </c>
    </row>
    <row r="56" spans="1:65" x14ac:dyDescent="0.35">
      <c r="A56" s="40" t="s">
        <v>192</v>
      </c>
      <c r="B56" s="36">
        <f>IFERROR(10*HLOOKUP(B$36,'ISE - Trabajo'!$B$5:$CI$28,Resultados!$AJ56,FALSE),"n/a")</f>
        <v>0</v>
      </c>
      <c r="C56" s="34">
        <f t="shared" si="113"/>
        <v>19</v>
      </c>
      <c r="D56" s="36">
        <f>IFERROR(10*HLOOKUP(D$36,'ISE - Trabajo'!$B$5:$CI$28,Resultados!$AJ56,FALSE),"n/a")</f>
        <v>3.3908654245202308</v>
      </c>
      <c r="E56" s="34">
        <f t="shared" si="113"/>
        <v>19</v>
      </c>
      <c r="F56" s="36">
        <f>IFERROR(10*HLOOKUP(F$36,'ISE - Trabajo'!$B$5:$CI$28,Resultados!$AJ56,FALSE),"n/a")</f>
        <v>3.0337447068031302</v>
      </c>
      <c r="G56" s="34">
        <f t="shared" ref="G56" si="320">RANK(F56,F$38:F$60)</f>
        <v>11</v>
      </c>
      <c r="H56" s="36">
        <f>IFERROR(10*HLOOKUP(H$36,'ISE - Trabajo'!$B$5:$CI$28,Resultados!$AJ56,FALSE),"n/a")</f>
        <v>4.7817007752631326</v>
      </c>
      <c r="I56" s="34">
        <f t="shared" ref="I56" si="321">RANK(H56,H$38:H$60)</f>
        <v>20</v>
      </c>
      <c r="J56" s="36">
        <f>IFERROR(10*HLOOKUP(J$36,'ISE - Trabajo'!$B$5:$CI$28,Resultados!$AJ56,FALSE),"n/a")</f>
        <v>5.9331378747672714</v>
      </c>
      <c r="K56" s="34">
        <f t="shared" ref="K56" si="322">RANK(J56,J$38:J$60)</f>
        <v>7</v>
      </c>
      <c r="L56" s="36">
        <f>IFERROR(10*HLOOKUP(L$36,'ISE - Trabajo'!$B$5:$CI$28,Resultados!$AJ56,FALSE),"n/a")</f>
        <v>6.2994095544820183</v>
      </c>
      <c r="M56" s="34">
        <f t="shared" si="117"/>
        <v>5</v>
      </c>
      <c r="N56" s="36">
        <f>IFERROR(10*HLOOKUP(N$36,'ISE - Trabajo'!$B$5:$CI$28,Resultados!$AJ56,FALSE),"n/a")</f>
        <v>5.9758866354985152</v>
      </c>
      <c r="O56" s="34">
        <f t="shared" ref="O56" si="323">RANK(N56,N$38:N$60)</f>
        <v>19</v>
      </c>
      <c r="P56" s="36">
        <f>IFERROR(10*HLOOKUP(P$36,'ISE - Trabajo'!$B$5:$CI$28,Resultados!$AJ56,FALSE),"n/a")</f>
        <v>1.8480952264427057</v>
      </c>
      <c r="Q56" s="34">
        <f t="shared" ref="Q56" si="324">RANK(P56,P$38:P$60)</f>
        <v>20</v>
      </c>
      <c r="R56" s="36">
        <f>IFERROR(10*HLOOKUP(R$36,'ISE - Trabajo'!$B$5:$CI$28,Resultados!$AJ56,FALSE),"n/a")</f>
        <v>5.6857195943342766</v>
      </c>
      <c r="S56" s="34">
        <f t="shared" ref="S56" si="325">RANK(R56,R$38:R$60)</f>
        <v>5</v>
      </c>
      <c r="T56" s="36">
        <f>IFERROR(10*HLOOKUP(T$36,'ISE - Trabajo'!$B$5:$CI$28,Resultados!$AJ56,FALSE),"n/a")</f>
        <v>1.5931965161299999</v>
      </c>
      <c r="U56" s="34">
        <f t="shared" si="121"/>
        <v>23</v>
      </c>
      <c r="V56" s="36">
        <f>IFERROR(10*HLOOKUP(V$36,'ISE - Trabajo'!$B$5:$CI$28,Resultados!$AJ56,FALSE),"n/a")</f>
        <v>3.5725694746659844</v>
      </c>
      <c r="W56" s="34">
        <f t="shared" ref="W56" si="326">RANK(V56,V$38:V$60)</f>
        <v>18</v>
      </c>
      <c r="X56" s="36">
        <f>IFERROR(10*HLOOKUP(X$36,'ISE - Trabajo'!$B$5:$CI$28,Resultados!$AJ56,FALSE),"n/a")</f>
        <v>2.7937441326222934</v>
      </c>
      <c r="Y56" s="34">
        <f t="shared" ref="Y56" si="327">RANK(X56,X$38:X$60)</f>
        <v>17</v>
      </c>
      <c r="Z56" s="36">
        <f>IFERROR(10*HLOOKUP(Z$36,'ISE - Trabajo'!$B$5:$CI$28,Resultados!$AJ56,FALSE),"n/a")</f>
        <v>1.877056551410885</v>
      </c>
      <c r="AA56" s="34">
        <f t="shared" si="112"/>
        <v>15</v>
      </c>
      <c r="AB56" s="36">
        <f>IFERROR(10*HLOOKUP(AB$36,'ISE - Trabajo'!$B$5:$CI$28,Resultados!$AJ56,FALSE),"n/a")</f>
        <v>1.5003800779541474</v>
      </c>
      <c r="AC56" s="34">
        <f t="shared" ref="AC56" si="328">RANK(AB56,AB$38:AB$60)</f>
        <v>15</v>
      </c>
      <c r="AD56" s="36">
        <f>IFERROR(10*HLOOKUP(AD$36,'ISE - Trabajo'!$B$5:$CI$28,Resultados!$AJ56,FALSE),"n/a")</f>
        <v>5.1280090933895517</v>
      </c>
      <c r="AE56" s="34">
        <f t="shared" ref="AE56" si="329">RANK(AD56,AD$38:AD$60)</f>
        <v>6</v>
      </c>
      <c r="AF56" s="36">
        <f>IFERROR(10*HLOOKUP(AF$36,'ISE - Trabajo'!$B$5:$CI$28,Resultados!$AJ56,FALSE),"n/a")</f>
        <v>5.0657628205752649</v>
      </c>
      <c r="AG56" s="34">
        <f t="shared" ref="AG56" si="330">RANK(AF56,AF$38:AF$60)</f>
        <v>6</v>
      </c>
      <c r="AH56" s="36">
        <f>IFERROR(10*HLOOKUP(AH$36,'ISE - Trabajo'!$B$5:$CI$28,Resultados!$AJ56,FALSE),"n/a")</f>
        <v>1.6475412341201521</v>
      </c>
      <c r="AI56" s="34">
        <f t="shared" ref="AI56" si="331">RANK(AH56,AH$38:AH$60)</f>
        <v>11</v>
      </c>
      <c r="AJ56">
        <v>20</v>
      </c>
    </row>
    <row r="57" spans="1:65" x14ac:dyDescent="0.35">
      <c r="A57" s="40" t="s">
        <v>193</v>
      </c>
      <c r="B57" s="36">
        <f>IFERROR(10*HLOOKUP(B$36,'ISE - Trabajo'!$B$5:$CI$28,Resultados!$AJ57,FALSE),"n/a")</f>
        <v>1.8188097815052739</v>
      </c>
      <c r="C57" s="34">
        <f t="shared" si="113"/>
        <v>4</v>
      </c>
      <c r="D57" s="36">
        <f>IFERROR(10*HLOOKUP(D$36,'ISE - Trabajo'!$B$5:$CI$28,Resultados!$AJ57,FALSE),"n/a")</f>
        <v>4.426147388528932</v>
      </c>
      <c r="E57" s="34">
        <f t="shared" si="113"/>
        <v>10</v>
      </c>
      <c r="F57" s="36">
        <f>IFERROR(10*HLOOKUP(F$36,'ISE - Trabajo'!$B$5:$CI$28,Resultados!$AJ57,FALSE),"n/a")</f>
        <v>1.9195166453718127</v>
      </c>
      <c r="G57" s="34">
        <f t="shared" ref="G57" si="332">RANK(F57,F$38:F$60)</f>
        <v>20</v>
      </c>
      <c r="H57" s="36">
        <f>IFERROR(10*HLOOKUP(H$36,'ISE - Trabajo'!$B$5:$CI$28,Resultados!$AJ57,FALSE),"n/a")</f>
        <v>7.8029166900263487</v>
      </c>
      <c r="I57" s="34">
        <f t="shared" ref="I57" si="333">RANK(H57,H$38:H$60)</f>
        <v>4</v>
      </c>
      <c r="J57" s="36">
        <f>IFERROR(10*HLOOKUP(J$36,'ISE - Trabajo'!$B$5:$CI$28,Resultados!$AJ57,FALSE),"n/a")</f>
        <v>5.5816000626887856</v>
      </c>
      <c r="K57" s="34">
        <f t="shared" ref="K57" si="334">RANK(J57,J$38:J$60)</f>
        <v>10</v>
      </c>
      <c r="L57" s="36">
        <f>IFERROR(10*HLOOKUP(L$36,'ISE - Trabajo'!$B$5:$CI$28,Resultados!$AJ57,FALSE),"n/a")</f>
        <v>4.4893004115226338</v>
      </c>
      <c r="M57" s="34">
        <f t="shared" si="117"/>
        <v>17</v>
      </c>
      <c r="N57" s="36">
        <f>IFERROR(10*HLOOKUP(N$36,'ISE - Trabajo'!$B$5:$CI$28,Resultados!$AJ57,FALSE),"n/a")</f>
        <v>8.4791998893017837</v>
      </c>
      <c r="O57" s="34">
        <f t="shared" ref="O57" si="335">RANK(N57,N$38:N$60)</f>
        <v>5</v>
      </c>
      <c r="P57" s="36">
        <f>IFERROR(10*HLOOKUP(P$36,'ISE - Trabajo'!$B$5:$CI$28,Resultados!$AJ57,FALSE),"n/a")</f>
        <v>1.3625076886648502</v>
      </c>
      <c r="Q57" s="34">
        <f t="shared" ref="Q57" si="336">RANK(P57,P$38:P$60)</f>
        <v>22</v>
      </c>
      <c r="R57" s="36">
        <f>IFERROR(10*HLOOKUP(R$36,'ISE - Trabajo'!$B$5:$CI$28,Resultados!$AJ57,FALSE),"n/a")</f>
        <v>6.3092930082841505</v>
      </c>
      <c r="S57" s="34">
        <f t="shared" ref="S57" si="337">RANK(R57,R$38:R$60)</f>
        <v>4</v>
      </c>
      <c r="T57" s="36">
        <f>IFERROR(10*HLOOKUP(T$36,'ISE - Trabajo'!$B$5:$CI$28,Resultados!$AJ57,FALSE),"n/a")</f>
        <v>6.7847361704503601</v>
      </c>
      <c r="U57" s="34">
        <f t="shared" si="121"/>
        <v>13</v>
      </c>
      <c r="V57" s="36">
        <f>IFERROR(10*HLOOKUP(V$36,'ISE - Trabajo'!$B$5:$CI$28,Resultados!$AJ57,FALSE),"n/a")</f>
        <v>1.804393214162761</v>
      </c>
      <c r="W57" s="34">
        <f t="shared" ref="W57" si="338">RANK(V57,V$38:V$60)</f>
        <v>22</v>
      </c>
      <c r="X57" s="36">
        <f>IFERROR(10*HLOOKUP(X$36,'ISE - Trabajo'!$B$5:$CI$28,Resultados!$AJ57,FALSE),"n/a")</f>
        <v>1.8364638032326845</v>
      </c>
      <c r="Y57" s="34">
        <f t="shared" ref="Y57" si="339">RANK(X57,X$38:X$60)</f>
        <v>21</v>
      </c>
      <c r="Z57" s="36">
        <f>IFERROR(10*HLOOKUP(Z$36,'ISE - Trabajo'!$B$5:$CI$28,Resultados!$AJ57,FALSE),"n/a")</f>
        <v>3.3056488310369425</v>
      </c>
      <c r="AA57" s="34">
        <f t="shared" si="112"/>
        <v>7</v>
      </c>
      <c r="AB57" s="36">
        <f>IFERROR(10*HLOOKUP(AB$36,'ISE - Trabajo'!$B$5:$CI$28,Resultados!$AJ57,FALSE),"n/a")</f>
        <v>1.3647010089378639</v>
      </c>
      <c r="AC57" s="34">
        <f t="shared" ref="AC57" si="340">RANK(AB57,AB$38:AB$60)</f>
        <v>17</v>
      </c>
      <c r="AD57" s="36">
        <f>IFERROR(10*HLOOKUP(AD$36,'ISE - Trabajo'!$B$5:$CI$28,Resultados!$AJ57,FALSE),"n/a")</f>
        <v>5.106715836441249</v>
      </c>
      <c r="AE57" s="34">
        <f t="shared" ref="AE57" si="341">RANK(AD57,AD$38:AD$60)</f>
        <v>7</v>
      </c>
      <c r="AF57" s="36">
        <f>IFERROR(10*HLOOKUP(AF$36,'ISE - Trabajo'!$B$5:$CI$28,Resultados!$AJ57,FALSE),"n/a")</f>
        <v>3.5872474722465331</v>
      </c>
      <c r="AG57" s="34">
        <f t="shared" ref="AG57" si="342">RANK(AF57,AF$38:AF$60)</f>
        <v>18</v>
      </c>
      <c r="AH57" s="36">
        <f>IFERROR(10*HLOOKUP(AH$36,'ISE - Trabajo'!$B$5:$CI$28,Resultados!$AJ57,FALSE),"n/a")</f>
        <v>2.1129937037723385</v>
      </c>
      <c r="AI57" s="34">
        <f t="shared" ref="AI57" si="343">RANK(AH57,AH$38:AH$60)</f>
        <v>8</v>
      </c>
      <c r="AJ57">
        <v>21</v>
      </c>
    </row>
    <row r="58" spans="1:65" x14ac:dyDescent="0.35">
      <c r="A58" s="40" t="s">
        <v>194</v>
      </c>
      <c r="B58" s="36">
        <f>IFERROR(10*HLOOKUP(B$36,'ISE - Trabajo'!$B$5:$CI$28,Resultados!$AJ58,FALSE),"n/a")</f>
        <v>0.72577447504061166</v>
      </c>
      <c r="C58" s="34">
        <f t="shared" si="113"/>
        <v>6</v>
      </c>
      <c r="D58" s="36">
        <f>IFERROR(10*HLOOKUP(D$36,'ISE - Trabajo'!$B$5:$CI$28,Resultados!$AJ58,FALSE),"n/a")</f>
        <v>3.05983029243537</v>
      </c>
      <c r="E58" s="34">
        <f t="shared" si="113"/>
        <v>20</v>
      </c>
      <c r="F58" s="36">
        <f>IFERROR(10*HLOOKUP(F$36,'ISE - Trabajo'!$B$5:$CI$28,Resultados!$AJ58,FALSE),"n/a")</f>
        <v>3.2731511876606394</v>
      </c>
      <c r="G58" s="34">
        <f t="shared" ref="G58" si="344">RANK(F58,F$38:F$60)</f>
        <v>10</v>
      </c>
      <c r="H58" s="36">
        <f>IFERROR(10*HLOOKUP(H$36,'ISE - Trabajo'!$B$5:$CI$28,Resultados!$AJ58,FALSE),"n/a")</f>
        <v>6.5290507097947064</v>
      </c>
      <c r="I58" s="34">
        <f t="shared" ref="I58" si="345">RANK(H58,H$38:H$60)</f>
        <v>11</v>
      </c>
      <c r="J58" s="36">
        <f>IFERROR(10*HLOOKUP(J$36,'ISE - Trabajo'!$B$5:$CI$28,Resultados!$AJ58,FALSE),"n/a")</f>
        <v>3.858255100566871</v>
      </c>
      <c r="K58" s="34">
        <f t="shared" ref="K58" si="346">RANK(J58,J$38:J$60)</f>
        <v>19</v>
      </c>
      <c r="L58" s="36">
        <f>IFERROR(10*HLOOKUP(L$36,'ISE - Trabajo'!$B$5:$CI$28,Resultados!$AJ58,FALSE),"n/a")</f>
        <v>5.2638447971781304</v>
      </c>
      <c r="M58" s="34">
        <f t="shared" si="117"/>
        <v>12</v>
      </c>
      <c r="N58" s="36">
        <f>IFERROR(10*HLOOKUP(N$36,'ISE - Trabajo'!$B$5:$CI$28,Resultados!$AJ58,FALSE),"n/a")</f>
        <v>5.1898718002149238</v>
      </c>
      <c r="O58" s="34">
        <f t="shared" ref="O58" si="347">RANK(N58,N$38:N$60)</f>
        <v>22</v>
      </c>
      <c r="P58" s="36">
        <f>IFERROR(10*HLOOKUP(P$36,'ISE - Trabajo'!$B$5:$CI$28,Resultados!$AJ58,FALSE),"n/a")</f>
        <v>5.8796999581943856</v>
      </c>
      <c r="Q58" s="34">
        <f t="shared" ref="Q58" si="348">RANK(P58,P$38:P$60)</f>
        <v>7</v>
      </c>
      <c r="R58" s="36">
        <f>IFERROR(10*HLOOKUP(R$36,'ISE - Trabajo'!$B$5:$CI$28,Resultados!$AJ58,FALSE),"n/a")</f>
        <v>3.747293413579758</v>
      </c>
      <c r="S58" s="34">
        <f t="shared" ref="S58" si="349">RANK(R58,R$38:R$60)</f>
        <v>17</v>
      </c>
      <c r="T58" s="36">
        <f>IFERROR(10*HLOOKUP(T$36,'ISE - Trabajo'!$B$5:$CI$28,Resultados!$AJ58,FALSE),"n/a")</f>
        <v>8.0903552124515077</v>
      </c>
      <c r="U58" s="34">
        <f t="shared" si="121"/>
        <v>5</v>
      </c>
      <c r="V58" s="36">
        <f>IFERROR(10*HLOOKUP(V$36,'ISE - Trabajo'!$B$5:$CI$28,Resultados!$AJ58,FALSE),"n/a")</f>
        <v>3.1492361676636844</v>
      </c>
      <c r="W58" s="34">
        <f t="shared" ref="W58" si="350">RANK(V58,V$38:V$60)</f>
        <v>21</v>
      </c>
      <c r="X58" s="36">
        <f>IFERROR(10*HLOOKUP(X$36,'ISE - Trabajo'!$B$5:$CI$28,Resultados!$AJ58,FALSE),"n/a")</f>
        <v>2.1034737110454764</v>
      </c>
      <c r="Y58" s="34">
        <f t="shared" ref="Y58" si="351">RANK(X58,X$38:X$60)</f>
        <v>20</v>
      </c>
      <c r="Z58" s="36">
        <f>IFERROR(10*HLOOKUP(Z$36,'ISE - Trabajo'!$B$5:$CI$28,Resultados!$AJ58,FALSE),"n/a")</f>
        <v>1.3573228858147244</v>
      </c>
      <c r="AA58" s="34">
        <f t="shared" si="112"/>
        <v>20</v>
      </c>
      <c r="AB58" s="36">
        <f>IFERROR(10*HLOOKUP(AB$36,'ISE - Trabajo'!$B$5:$CI$28,Resultados!$AJ58,FALSE),"n/a")</f>
        <v>6.076036398878772</v>
      </c>
      <c r="AC58" s="34">
        <f t="shared" ref="AC58" si="352">RANK(AB58,AB$38:AB$60)</f>
        <v>1</v>
      </c>
      <c r="AD58" s="36">
        <f>IFERROR(10*HLOOKUP(AD$36,'ISE - Trabajo'!$B$5:$CI$28,Resultados!$AJ58,FALSE),"n/a")</f>
        <v>4.8268676919538613</v>
      </c>
      <c r="AE58" s="34">
        <f t="shared" ref="AE58" si="353">RANK(AD58,AD$38:AD$60)</f>
        <v>11</v>
      </c>
      <c r="AF58" s="36">
        <f>IFERROR(10*HLOOKUP(AF$36,'ISE - Trabajo'!$B$5:$CI$28,Resultados!$AJ58,FALSE),"n/a")</f>
        <v>3.6311670959284581</v>
      </c>
      <c r="AG58" s="34">
        <f t="shared" ref="AG58" si="354">RANK(AF58,AF$38:AF$60)</f>
        <v>17</v>
      </c>
      <c r="AH58" s="36">
        <f>IFERROR(10*HLOOKUP(AH$36,'ISE - Trabajo'!$B$5:$CI$28,Resultados!$AJ58,FALSE),"n/a")</f>
        <v>1.1465657100819886</v>
      </c>
      <c r="AI58" s="34">
        <f t="shared" ref="AI58" si="355">RANK(AH58,AH$38:AH$60)</f>
        <v>12</v>
      </c>
      <c r="AJ58">
        <v>22</v>
      </c>
    </row>
    <row r="59" spans="1:65" x14ac:dyDescent="0.35">
      <c r="A59" s="40" t="s">
        <v>195</v>
      </c>
      <c r="B59" s="36">
        <f>IFERROR(10*HLOOKUP(B$36,'ISE - Trabajo'!$B$5:$CI$28,Resultados!$AJ59,FALSE),"n/a")</f>
        <v>0.57051034460436334</v>
      </c>
      <c r="C59" s="34">
        <f t="shared" si="113"/>
        <v>8</v>
      </c>
      <c r="D59" s="36">
        <f>IFERROR(10*HLOOKUP(D$36,'ISE - Trabajo'!$B$5:$CI$28,Resultados!$AJ59,FALSE),"n/a")</f>
        <v>0.54944761144184517</v>
      </c>
      <c r="E59" s="34">
        <f t="shared" si="113"/>
        <v>23</v>
      </c>
      <c r="F59" s="36">
        <f>IFERROR(10*HLOOKUP(F$36,'ISE - Trabajo'!$B$5:$CI$28,Resultados!$AJ59,FALSE),"n/a")</f>
        <v>2.1305428752435476</v>
      </c>
      <c r="G59" s="34">
        <f t="shared" ref="G59" si="356">RANK(F59,F$38:F$60)</f>
        <v>19</v>
      </c>
      <c r="H59" s="36">
        <f>IFERROR(10*HLOOKUP(H$36,'ISE - Trabajo'!$B$5:$CI$28,Resultados!$AJ59,FALSE),"n/a")</f>
        <v>3.4293512022917527</v>
      </c>
      <c r="I59" s="34">
        <f t="shared" ref="I59" si="357">RANK(H59,H$38:H$60)</f>
        <v>22</v>
      </c>
      <c r="J59" s="36">
        <f>IFERROR(10*HLOOKUP(J$36,'ISE - Trabajo'!$B$5:$CI$28,Resultados!$AJ59,FALSE),"n/a")</f>
        <v>5.9521328258174657</v>
      </c>
      <c r="K59" s="34">
        <f t="shared" ref="K59" si="358">RANK(J59,J$38:J$60)</f>
        <v>6</v>
      </c>
      <c r="L59" s="36">
        <f>IFERROR(10*HLOOKUP(L$36,'ISE - Trabajo'!$B$5:$CI$28,Resultados!$AJ59,FALSE),"n/a")</f>
        <v>7.6089268755935411</v>
      </c>
      <c r="M59" s="34">
        <f t="shared" si="117"/>
        <v>2</v>
      </c>
      <c r="N59" s="36">
        <f>IFERROR(10*HLOOKUP(N$36,'ISE - Trabajo'!$B$5:$CI$28,Resultados!$AJ59,FALSE),"n/a")</f>
        <v>7.5647346533374087</v>
      </c>
      <c r="O59" s="34">
        <f t="shared" ref="O59" si="359">RANK(N59,N$38:N$60)</f>
        <v>9</v>
      </c>
      <c r="P59" s="36">
        <f>IFERROR(10*HLOOKUP(P$36,'ISE - Trabajo'!$B$5:$CI$28,Resultados!$AJ59,FALSE),"n/a")</f>
        <v>1.057266065207666</v>
      </c>
      <c r="Q59" s="34">
        <f t="shared" ref="Q59" si="360">RANK(P59,P$38:P$60)</f>
        <v>23</v>
      </c>
      <c r="R59" s="36">
        <f>IFERROR(10*HLOOKUP(R$36,'ISE - Trabajo'!$B$5:$CI$28,Resultados!$AJ59,FALSE),"n/a")</f>
        <v>3.9887511160015436</v>
      </c>
      <c r="S59" s="34">
        <f t="shared" ref="S59" si="361">RANK(R59,R$38:R$60)</f>
        <v>16</v>
      </c>
      <c r="T59" s="36">
        <f>IFERROR(10*HLOOKUP(T$36,'ISE - Trabajo'!$B$5:$CI$28,Resultados!$AJ59,FALSE),"n/a")</f>
        <v>5.2332756327013117</v>
      </c>
      <c r="U59" s="34">
        <f t="shared" si="121"/>
        <v>18</v>
      </c>
      <c r="V59" s="36">
        <f>IFERROR(10*HLOOKUP(V$36,'ISE - Trabajo'!$B$5:$CI$28,Resultados!$AJ59,FALSE),"n/a")</f>
        <v>4.4071462637144494</v>
      </c>
      <c r="W59" s="34">
        <f t="shared" ref="W59" si="362">RANK(V59,V$38:V$60)</f>
        <v>10</v>
      </c>
      <c r="X59" s="36">
        <f>IFERROR(10*HLOOKUP(X$36,'ISE - Trabajo'!$B$5:$CI$28,Resultados!$AJ59,FALSE),"n/a")</f>
        <v>3.4881582771266775</v>
      </c>
      <c r="Y59" s="34">
        <f t="shared" ref="Y59" si="363">RANK(X59,X$38:X$60)</f>
        <v>15</v>
      </c>
      <c r="Z59" s="36">
        <f>IFERROR(10*HLOOKUP(Z$36,'ISE - Trabajo'!$B$5:$CI$28,Resultados!$AJ59,FALSE),"n/a")</f>
        <v>1.6280826974547633</v>
      </c>
      <c r="AA59" s="34">
        <f t="shared" si="112"/>
        <v>17</v>
      </c>
      <c r="AB59" s="36">
        <f>IFERROR(10*HLOOKUP(AB$36,'ISE - Trabajo'!$B$5:$CI$28,Resultados!$AJ59,FALSE),"n/a")</f>
        <v>0.85279420854196708</v>
      </c>
      <c r="AC59" s="34">
        <f t="shared" ref="AC59" si="364">RANK(AB59,AB$38:AB$60)</f>
        <v>19</v>
      </c>
      <c r="AD59" s="36">
        <f>IFERROR(10*HLOOKUP(AD$36,'ISE - Trabajo'!$B$5:$CI$28,Resultados!$AJ59,FALSE),"n/a")</f>
        <v>3.2243532594905187</v>
      </c>
      <c r="AE59" s="34">
        <f t="shared" ref="AE59" si="365">RANK(AD59,AD$38:AD$60)</f>
        <v>20</v>
      </c>
      <c r="AF59" s="36">
        <f>IFERROR(10*HLOOKUP(AF$36,'ISE - Trabajo'!$B$5:$CI$28,Resultados!$AJ59,FALSE),"n/a")</f>
        <v>4.6895914926220668</v>
      </c>
      <c r="AG59" s="34">
        <f t="shared" ref="AG59" si="366">RANK(AF59,AF$38:AF$60)</f>
        <v>9</v>
      </c>
      <c r="AH59" s="36">
        <f>IFERROR(10*HLOOKUP(AH$36,'ISE - Trabajo'!$B$5:$CI$28,Resultados!$AJ59,FALSE),"n/a")</f>
        <v>0.32921077028087081</v>
      </c>
      <c r="AI59" s="34">
        <f t="shared" ref="AI59" si="367">RANK(AH59,AH$38:AH$60)</f>
        <v>21</v>
      </c>
      <c r="AJ59">
        <v>23</v>
      </c>
    </row>
    <row r="60" spans="1:65" ht="15" thickBot="1" x14ac:dyDescent="0.4">
      <c r="A60" s="41" t="s">
        <v>196</v>
      </c>
      <c r="B60" s="37">
        <f>IFERROR(10*HLOOKUP(B$36,'ISE - Trabajo'!$B$5:$CI$28,Resultados!$AJ60,FALSE),"n/a")</f>
        <v>0.14146501541526199</v>
      </c>
      <c r="C60" s="35">
        <f t="shared" si="113"/>
        <v>16</v>
      </c>
      <c r="D60" s="37">
        <f>IFERROR(10*HLOOKUP(D$36,'ISE - Trabajo'!$B$5:$CI$28,Resultados!$AJ60,FALSE),"n/a")</f>
        <v>5.7445996901778029</v>
      </c>
      <c r="E60" s="35">
        <f t="shared" si="113"/>
        <v>5</v>
      </c>
      <c r="F60" s="37">
        <f>IFERROR(10*HLOOKUP(F$36,'ISE - Trabajo'!$B$5:$CI$28,Resultados!$AJ60,FALSE),"n/a")</f>
        <v>5.976499037408038</v>
      </c>
      <c r="G60" s="35">
        <f t="shared" ref="G60" si="368">RANK(F60,F$38:F$60)</f>
        <v>4</v>
      </c>
      <c r="H60" s="37">
        <f>IFERROR(10*HLOOKUP(H$36,'ISE - Trabajo'!$B$5:$CI$28,Resultados!$AJ60,FALSE),"n/a")</f>
        <v>5.4312721079691784</v>
      </c>
      <c r="I60" s="35">
        <f t="shared" ref="I60" si="369">RANK(H60,H$38:H$60)</f>
        <v>17</v>
      </c>
      <c r="J60" s="37">
        <f>IFERROR(10*HLOOKUP(J$36,'ISE - Trabajo'!$B$5:$CI$28,Resultados!$AJ60,FALSE),"n/a")</f>
        <v>5.6270967708096826</v>
      </c>
      <c r="K60" s="35">
        <f t="shared" ref="K60" si="370">RANK(J60,J$38:J$60)</f>
        <v>9</v>
      </c>
      <c r="L60" s="37">
        <f>IFERROR(10*HLOOKUP(L$36,'ISE - Trabajo'!$B$5:$CI$28,Resultados!$AJ60,FALSE),"n/a")</f>
        <v>5.5215655371683736</v>
      </c>
      <c r="M60" s="35">
        <f t="shared" si="117"/>
        <v>11</v>
      </c>
      <c r="N60" s="37">
        <f>IFERROR(10*HLOOKUP(N$36,'ISE - Trabajo'!$B$5:$CI$28,Resultados!$AJ60,FALSE),"n/a")</f>
        <v>6.2221499543219583</v>
      </c>
      <c r="O60" s="35">
        <f t="shared" ref="O60" si="371">RANK(N60,N$38:N$60)</f>
        <v>17</v>
      </c>
      <c r="P60" s="37">
        <f>IFERROR(10*HLOOKUP(P$36,'ISE - Trabajo'!$B$5:$CI$28,Resultados!$AJ60,FALSE),"n/a")</f>
        <v>5.2059456596725484</v>
      </c>
      <c r="Q60" s="35">
        <f t="shared" ref="Q60" si="372">RANK(P60,P$38:P$60)</f>
        <v>10</v>
      </c>
      <c r="R60" s="37">
        <f>IFERROR(10*HLOOKUP(R$36,'ISE - Trabajo'!$B$5:$CI$28,Resultados!$AJ60,FALSE),"n/a")</f>
        <v>4.4646912165478074</v>
      </c>
      <c r="S60" s="35">
        <f t="shared" ref="S60" si="373">RANK(R60,R$38:R$60)</f>
        <v>12</v>
      </c>
      <c r="T60" s="37">
        <f>IFERROR(10*HLOOKUP(T$36,'ISE - Trabajo'!$B$5:$CI$28,Resultados!$AJ60,FALSE),"n/a")</f>
        <v>4.3099555262004898</v>
      </c>
      <c r="U60" s="35">
        <f t="shared" si="121"/>
        <v>22</v>
      </c>
      <c r="V60" s="37">
        <f>IFERROR(10*HLOOKUP(V$36,'ISE - Trabajo'!$B$5:$CI$28,Resultados!$AJ60,FALSE),"n/a")</f>
        <v>3.8052007027422388</v>
      </c>
      <c r="W60" s="35">
        <f t="shared" ref="W60" si="374">RANK(V60,V$38:V$60)</f>
        <v>17</v>
      </c>
      <c r="X60" s="37">
        <f>IFERROR(10*HLOOKUP(X$36,'ISE - Trabajo'!$B$5:$CI$28,Resultados!$AJ60,FALSE),"n/a")</f>
        <v>3.7730505149398774</v>
      </c>
      <c r="Y60" s="35">
        <f t="shared" ref="Y60" si="375">RANK(X60,X$38:X$60)</f>
        <v>13</v>
      </c>
      <c r="Z60" s="37">
        <f>IFERROR(10*HLOOKUP(Z$36,'ISE - Trabajo'!$B$5:$CI$28,Resultados!$AJ60,FALSE),"n/a")</f>
        <v>2.3599844167434023</v>
      </c>
      <c r="AA60" s="35">
        <f t="shared" si="112"/>
        <v>14</v>
      </c>
      <c r="AB60" s="37">
        <f>IFERROR(10*HLOOKUP(AB$36,'ISE - Trabajo'!$B$5:$CI$28,Resultados!$AJ60,FALSE),"n/a")</f>
        <v>2.1688561303587406</v>
      </c>
      <c r="AC60" s="35">
        <f t="shared" ref="AC60" si="376">RANK(AB60,AB$38:AB$60)</f>
        <v>12</v>
      </c>
      <c r="AD60" s="37">
        <f>IFERROR(10*HLOOKUP(AD$36,'ISE - Trabajo'!$B$5:$CI$28,Resultados!$AJ60,FALSE),"n/a")</f>
        <v>3.9423814482375361</v>
      </c>
      <c r="AE60" s="35">
        <f t="shared" ref="AE60" si="377">RANK(AD60,AD$38:AD$60)</f>
        <v>16</v>
      </c>
      <c r="AF60" s="37">
        <f>IFERROR(10*HLOOKUP(AF$36,'ISE - Trabajo'!$B$5:$CI$28,Resultados!$AJ60,FALSE),"n/a")</f>
        <v>3.4111029648181521</v>
      </c>
      <c r="AG60" s="35">
        <f t="shared" ref="AG60" si="378">RANK(AF60,AF$38:AF$60)</f>
        <v>19</v>
      </c>
      <c r="AH60" s="37">
        <f>IFERROR(10*HLOOKUP(AH$36,'ISE - Trabajo'!$B$5:$CI$28,Resultados!$AJ60,FALSE),"n/a")</f>
        <v>0.90434906631078138</v>
      </c>
      <c r="AI60" s="35">
        <f t="shared" ref="AI60" si="379">RANK(AH60,AH$38:AH$60)</f>
        <v>13</v>
      </c>
      <c r="AJ60">
        <v>24</v>
      </c>
    </row>
    <row r="62" spans="1:65" x14ac:dyDescent="0.35">
      <c r="A62">
        <v>1</v>
      </c>
      <c r="B62">
        <f>+A62+1</f>
        <v>2</v>
      </c>
      <c r="C62">
        <f t="shared" ref="C62:AI62" si="380">+B62+1</f>
        <v>3</v>
      </c>
      <c r="D62">
        <f t="shared" si="380"/>
        <v>4</v>
      </c>
      <c r="E62">
        <f t="shared" si="380"/>
        <v>5</v>
      </c>
      <c r="F62">
        <f t="shared" si="380"/>
        <v>6</v>
      </c>
      <c r="G62">
        <f t="shared" si="380"/>
        <v>7</v>
      </c>
      <c r="H62">
        <f t="shared" si="380"/>
        <v>8</v>
      </c>
      <c r="I62">
        <f t="shared" si="380"/>
        <v>9</v>
      </c>
      <c r="J62">
        <f t="shared" si="380"/>
        <v>10</v>
      </c>
      <c r="K62">
        <f t="shared" si="380"/>
        <v>11</v>
      </c>
      <c r="L62">
        <f t="shared" ref="L62" si="381">+K62+1</f>
        <v>12</v>
      </c>
      <c r="M62">
        <f t="shared" ref="M62" si="382">+L62+1</f>
        <v>13</v>
      </c>
      <c r="N62">
        <f t="shared" ref="N62" si="383">+M62+1</f>
        <v>14</v>
      </c>
      <c r="O62">
        <f t="shared" si="380"/>
        <v>15</v>
      </c>
      <c r="P62">
        <f t="shared" si="380"/>
        <v>16</v>
      </c>
      <c r="Q62">
        <f t="shared" si="380"/>
        <v>17</v>
      </c>
      <c r="R62">
        <f t="shared" si="380"/>
        <v>18</v>
      </c>
      <c r="S62">
        <f t="shared" ref="S62" si="384">+R62+1</f>
        <v>19</v>
      </c>
      <c r="T62">
        <f t="shared" ref="T62" si="385">+S62+1</f>
        <v>20</v>
      </c>
      <c r="U62">
        <f t="shared" ref="U62" si="386">+T62+1</f>
        <v>21</v>
      </c>
      <c r="V62">
        <f t="shared" ref="V62" si="387">+U62+1</f>
        <v>22</v>
      </c>
      <c r="W62">
        <f t="shared" si="380"/>
        <v>23</v>
      </c>
      <c r="X62">
        <f t="shared" si="380"/>
        <v>24</v>
      </c>
      <c r="Y62">
        <f t="shared" si="380"/>
        <v>25</v>
      </c>
      <c r="Z62">
        <f t="shared" si="380"/>
        <v>26</v>
      </c>
      <c r="AA62">
        <f t="shared" si="380"/>
        <v>27</v>
      </c>
      <c r="AB62">
        <f t="shared" si="380"/>
        <v>28</v>
      </c>
      <c r="AC62">
        <f t="shared" si="380"/>
        <v>29</v>
      </c>
      <c r="AD62">
        <f t="shared" si="380"/>
        <v>30</v>
      </c>
      <c r="AE62">
        <f t="shared" si="380"/>
        <v>31</v>
      </c>
      <c r="AF62">
        <f t="shared" si="380"/>
        <v>32</v>
      </c>
      <c r="AG62">
        <f t="shared" si="380"/>
        <v>33</v>
      </c>
      <c r="AH62">
        <f t="shared" si="380"/>
        <v>34</v>
      </c>
      <c r="AI62">
        <f t="shared" si="380"/>
        <v>35</v>
      </c>
      <c r="BM62" s="109"/>
    </row>
    <row r="63" spans="1:65" ht="15" thickBot="1" x14ac:dyDescent="0.4"/>
    <row r="64" spans="1:65" x14ac:dyDescent="0.35">
      <c r="A64" s="5"/>
      <c r="B64" s="241" t="s">
        <v>6</v>
      </c>
      <c r="C64" s="242"/>
      <c r="D64" s="242"/>
      <c r="E64" s="242"/>
      <c r="F64" s="242"/>
      <c r="G64" s="243"/>
      <c r="H64" s="187" t="s">
        <v>27</v>
      </c>
      <c r="I64" s="188"/>
      <c r="J64" s="188"/>
      <c r="K64" s="188"/>
      <c r="L64" s="188"/>
      <c r="M64" s="188"/>
      <c r="N64" s="162" t="s">
        <v>44</v>
      </c>
      <c r="O64" s="163"/>
      <c r="P64" s="163"/>
      <c r="Q64" s="163"/>
      <c r="R64" s="163"/>
      <c r="S64" s="163"/>
      <c r="T64" s="164"/>
      <c r="U64" s="235" t="s">
        <v>64</v>
      </c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9" t="s">
        <v>93</v>
      </c>
      <c r="AH64" s="239"/>
      <c r="AI64" s="239"/>
      <c r="AJ64" s="239"/>
      <c r="AK64" s="239"/>
      <c r="AL64" s="239"/>
      <c r="AM64" s="239"/>
      <c r="AN64" s="240"/>
      <c r="AO64" s="190" t="s">
        <v>115</v>
      </c>
      <c r="AP64" s="191"/>
      <c r="AQ64" s="191"/>
      <c r="AR64" s="191"/>
      <c r="AS64" s="191"/>
      <c r="AT64" s="191"/>
      <c r="AU64" s="188" t="s">
        <v>132</v>
      </c>
      <c r="AV64" s="188"/>
      <c r="AW64" s="188"/>
      <c r="AX64" s="188"/>
      <c r="AY64" s="188"/>
      <c r="AZ64" s="188"/>
      <c r="BA64" s="189"/>
      <c r="BB64" s="194" t="s">
        <v>237</v>
      </c>
      <c r="BC64" s="85"/>
      <c r="BD64" s="85"/>
      <c r="BE64" s="85"/>
      <c r="BF64" s="85"/>
      <c r="BG64" s="86"/>
    </row>
    <row r="65" spans="1:60" ht="15" thickBot="1" x14ac:dyDescent="0.4">
      <c r="A65" s="5" t="s">
        <v>173</v>
      </c>
      <c r="B65" s="46" t="s">
        <v>9</v>
      </c>
      <c r="C65" s="47" t="s">
        <v>13</v>
      </c>
      <c r="D65" s="47" t="s">
        <v>15</v>
      </c>
      <c r="E65" s="47" t="s">
        <v>19</v>
      </c>
      <c r="F65" s="47" t="s">
        <v>22</v>
      </c>
      <c r="G65" s="47" t="s">
        <v>24</v>
      </c>
      <c r="H65" s="48" t="s">
        <v>30</v>
      </c>
      <c r="I65" s="49" t="s">
        <v>32</v>
      </c>
      <c r="J65" s="49" t="s">
        <v>34</v>
      </c>
      <c r="K65" s="49" t="s">
        <v>36</v>
      </c>
      <c r="L65" s="49" t="s">
        <v>40</v>
      </c>
      <c r="M65" s="49" t="s">
        <v>42</v>
      </c>
      <c r="N65" s="50" t="s">
        <v>47</v>
      </c>
      <c r="O65" s="51" t="s">
        <v>50</v>
      </c>
      <c r="P65" s="51" t="s">
        <v>52</v>
      </c>
      <c r="Q65" s="51" t="s">
        <v>54</v>
      </c>
      <c r="R65" s="51" t="s">
        <v>56</v>
      </c>
      <c r="S65" s="51" t="s">
        <v>60</v>
      </c>
      <c r="T65" s="51" t="s">
        <v>62</v>
      </c>
      <c r="U65" s="52" t="s">
        <v>67</v>
      </c>
      <c r="V65" s="53" t="s">
        <v>69</v>
      </c>
      <c r="W65" s="53" t="s">
        <v>71</v>
      </c>
      <c r="X65" s="53" t="s">
        <v>73</v>
      </c>
      <c r="Y65" s="53" t="s">
        <v>77</v>
      </c>
      <c r="Z65" s="53" t="s">
        <v>79</v>
      </c>
      <c r="AA65" s="53" t="s">
        <v>81</v>
      </c>
      <c r="AB65" s="53" t="s">
        <v>83</v>
      </c>
      <c r="AC65" s="53" t="s">
        <v>85</v>
      </c>
      <c r="AD65" s="53" t="s">
        <v>87</v>
      </c>
      <c r="AE65" s="53" t="s">
        <v>89</v>
      </c>
      <c r="AF65" s="53" t="s">
        <v>91</v>
      </c>
      <c r="AG65" s="49" t="s">
        <v>96</v>
      </c>
      <c r="AH65" s="49" t="s">
        <v>99</v>
      </c>
      <c r="AI65" s="49" t="s">
        <v>101</v>
      </c>
      <c r="AJ65" s="49" t="s">
        <v>105</v>
      </c>
      <c r="AK65" s="49" t="s">
        <v>107</v>
      </c>
      <c r="AL65" s="49" t="s">
        <v>109</v>
      </c>
      <c r="AM65" s="49" t="s">
        <v>111</v>
      </c>
      <c r="AN65" s="49" t="s">
        <v>113</v>
      </c>
      <c r="AO65" s="54" t="s">
        <v>118</v>
      </c>
      <c r="AP65" s="55" t="s">
        <v>120</v>
      </c>
      <c r="AQ65" s="55" t="s">
        <v>122</v>
      </c>
      <c r="AR65" s="55" t="s">
        <v>124</v>
      </c>
      <c r="AS65" s="55" t="s">
        <v>128</v>
      </c>
      <c r="AT65" s="55" t="s">
        <v>130</v>
      </c>
      <c r="AU65" s="49" t="s">
        <v>135</v>
      </c>
      <c r="AV65" s="49" t="s">
        <v>137</v>
      </c>
      <c r="AW65" s="49" t="s">
        <v>139</v>
      </c>
      <c r="AX65" s="49" t="s">
        <v>143</v>
      </c>
      <c r="AY65" s="49" t="s">
        <v>145</v>
      </c>
      <c r="AZ65" s="49" t="s">
        <v>147</v>
      </c>
      <c r="BA65" s="49" t="s">
        <v>149</v>
      </c>
      <c r="BB65" s="56" t="s">
        <v>154</v>
      </c>
      <c r="BC65" s="57" t="s">
        <v>156</v>
      </c>
      <c r="BD65" s="57" t="s">
        <v>160</v>
      </c>
      <c r="BE65" s="57" t="s">
        <v>162</v>
      </c>
      <c r="BF65" s="57" t="s">
        <v>166</v>
      </c>
      <c r="BG65" s="58" t="s">
        <v>168</v>
      </c>
      <c r="BH65">
        <v>1</v>
      </c>
    </row>
    <row r="66" spans="1:60" x14ac:dyDescent="0.35">
      <c r="A66" s="168" t="s">
        <v>174</v>
      </c>
      <c r="B66" s="176">
        <f>IFERROR(10*HLOOKUP(B$65,'ISE - Trabajo'!$B$5:$CI$28,Resultados!$BH66,FALSE),"n/a")</f>
        <v>10</v>
      </c>
      <c r="C66" s="169">
        <f>IFERROR(10*HLOOKUP(C$65,'ISE - Trabajo'!$B$5:$CI$28,Resultados!$BH66,FALSE),"n/a")</f>
        <v>1.7124513749118255</v>
      </c>
      <c r="D66" s="169">
        <f>IFERROR(10*HLOOKUP(D$65,'ISE - Trabajo'!$B$5:$CI$28,Resultados!$BH66,FALSE),"n/a")</f>
        <v>1.9584737109600816</v>
      </c>
      <c r="E66" s="169">
        <f>IFERROR(10*HLOOKUP(E$65,'ISE - Trabajo'!$B$5:$CI$28,Resultados!$BH66,FALSE),"n/a")</f>
        <v>2.0950437941736024</v>
      </c>
      <c r="F66" s="169">
        <f>IFERROR(10*HLOOKUP(F$65,'ISE - Trabajo'!$B$5:$CI$28,Resultados!$BH66,FALSE),"n/a")</f>
        <v>3.1913129564125642</v>
      </c>
      <c r="G66" s="169">
        <f>IFERROR(10*HLOOKUP(G$65,'ISE - Trabajo'!$B$5:$CI$28,Resultados!$BH66,FALSE),"n/a")</f>
        <v>8.9627469417010595</v>
      </c>
      <c r="H66" s="169">
        <f>IFERROR(10*HLOOKUP(H$65,'ISE - Trabajo'!$B$5:$CI$28,Resultados!$BH66,FALSE),"n/a")</f>
        <v>6.1198756713052473</v>
      </c>
      <c r="I66" s="169">
        <f>IFERROR(10*HLOOKUP(I$65,'ISE - Trabajo'!$B$5:$CI$28,Resultados!$BH66,FALSE),"n/a")</f>
        <v>2.2142232776682755</v>
      </c>
      <c r="J66" s="169">
        <f>IFERROR(10*HLOOKUP(J$65,'ISE - Trabajo'!$B$5:$CI$28,Resultados!$BH66,FALSE),"n/a")</f>
        <v>5.22854035131442</v>
      </c>
      <c r="K66" s="169">
        <f>IFERROR(10*HLOOKUP(K$65,'ISE - Trabajo'!$B$5:$CI$28,Resultados!$BH66,FALSE),"n/a")</f>
        <v>2.4824162184526277</v>
      </c>
      <c r="L66" s="169">
        <f>IFERROR(10*HLOOKUP(L$65,'ISE - Trabajo'!$B$5:$CI$28,Resultados!$BH66,FALSE),"n/a")</f>
        <v>8.3594326400179408</v>
      </c>
      <c r="M66" s="169">
        <f>IFERROR(10*HLOOKUP(M$65,'ISE - Trabajo'!$B$5:$CI$28,Resultados!$BH66,FALSE),"n/a")</f>
        <v>5.9405940594059405</v>
      </c>
      <c r="N66" s="176">
        <f>IFERROR(10*HLOOKUP(N$65,'ISE - Trabajo'!$B$5:$CI$28,Resultados!$BH66,FALSE),"n/a")</f>
        <v>7.9459459459459474</v>
      </c>
      <c r="O66" s="169">
        <f>IFERROR(10*HLOOKUP(O$65,'ISE - Trabajo'!$B$5:$CI$28,Resultados!$BH66,FALSE),"n/a")</f>
        <v>7.6296296296296298</v>
      </c>
      <c r="P66" s="169">
        <f>IFERROR(10*HLOOKUP(P$65,'ISE - Trabajo'!$B$5:$CI$28,Resultados!$BH66,FALSE),"n/a")</f>
        <v>3.2555673382820789</v>
      </c>
      <c r="Q66" s="169">
        <f>IFERROR(10*HLOOKUP(Q$65,'ISE - Trabajo'!$B$5:$CI$28,Resultados!$BH66,FALSE),"n/a")</f>
        <v>9.5897435897435894</v>
      </c>
      <c r="R66" s="169">
        <f>IFERROR(10*HLOOKUP(R$65,'ISE - Trabajo'!$B$5:$CI$28,Resultados!$BH66,FALSE),"n/a")</f>
        <v>6.5</v>
      </c>
      <c r="S66" s="169">
        <f>IFERROR(10*HLOOKUP(S$65,'ISE - Trabajo'!$B$5:$CI$28,Resultados!$BH66,FALSE),"n/a")</f>
        <v>6.8266666666666653</v>
      </c>
      <c r="T66" s="170">
        <f>IFERROR(10*HLOOKUP(T$65,'ISE - Trabajo'!$B$5:$CI$28,Resultados!$BH66,FALSE),"n/a")</f>
        <v>8.4924444444444429</v>
      </c>
      <c r="U66" s="169">
        <f>IFERROR(10*HLOOKUP(U$65,'ISE - Trabajo'!$B$5:$CI$28,Resultados!$BH66,FALSE),"n/a")</f>
        <v>7.8787878787878789</v>
      </c>
      <c r="V66" s="169">
        <f>IFERROR(10*HLOOKUP(V$65,'ISE - Trabajo'!$B$5:$CI$28,Resultados!$BH66,FALSE),"n/a")</f>
        <v>6.0439560439560438</v>
      </c>
      <c r="W66" s="169">
        <f>IFERROR(10*HLOOKUP(W$65,'ISE - Trabajo'!$B$5:$CI$28,Resultados!$BH66,FALSE),"n/a")</f>
        <v>6.7925366503776088</v>
      </c>
      <c r="X66" s="169">
        <f>IFERROR(10*HLOOKUP(X$65,'ISE - Trabajo'!$B$5:$CI$28,Resultados!$BH66,FALSE),"n/a")</f>
        <v>5.3188507358093915</v>
      </c>
      <c r="Y66" s="169">
        <f>IFERROR(10*HLOOKUP(Y$65,'ISE - Trabajo'!$B$5:$CI$28,Resultados!$BH66,FALSE),"n/a")</f>
        <v>9.4534115234735658</v>
      </c>
      <c r="Z66" s="169">
        <f>IFERROR(10*HLOOKUP(Z$65,'ISE - Trabajo'!$B$5:$CI$28,Resultados!$BH66,FALSE),"n/a")</f>
        <v>3.4601834909305849</v>
      </c>
      <c r="AA66" s="169">
        <f>IFERROR(10*HLOOKUP(AA$65,'ISE - Trabajo'!$B$5:$CI$28,Resultados!$BH66,FALSE),"n/a")</f>
        <v>5.7102950088404842</v>
      </c>
      <c r="AB66" s="169">
        <f>IFERROR(10*HLOOKUP(AB$65,'ISE - Trabajo'!$B$5:$CI$28,Resultados!$BH66,FALSE),"n/a")</f>
        <v>6.7449409226632193</v>
      </c>
      <c r="AC66" s="169">
        <f>IFERROR(10*HLOOKUP(AC$65,'ISE - Trabajo'!$B$5:$CI$28,Resultados!$BH66,FALSE),"n/a")</f>
        <v>8.1138302687425004</v>
      </c>
      <c r="AD66" s="169">
        <f>IFERROR(10*HLOOKUP(AD$65,'ISE - Trabajo'!$B$5:$CI$28,Resultados!$BH66,FALSE),"n/a")</f>
        <v>8.3664068076848004</v>
      </c>
      <c r="AE66" s="169">
        <f>IFERROR(10*HLOOKUP(AE$65,'ISE - Trabajo'!$B$5:$CI$28,Resultados!$BH66,FALSE),"n/a")</f>
        <v>8.4324463653786079</v>
      </c>
      <c r="AF66" s="169">
        <f>IFERROR(10*HLOOKUP(AF$65,'ISE - Trabajo'!$B$5:$CI$28,Resultados!$BH66,FALSE),"n/a")</f>
        <v>6.9936708860759484</v>
      </c>
      <c r="AG66" s="176">
        <f>IFERROR(10*HLOOKUP(AG$65,'ISE - Trabajo'!$B$5:$CI$28,Resultados!$BH66,FALSE),"n/a")</f>
        <v>6.3368838609389915</v>
      </c>
      <c r="AH66" s="169">
        <f>IFERROR(10*HLOOKUP(AH$65,'ISE - Trabajo'!$B$5:$CI$28,Resultados!$BH66,FALSE),"n/a")</f>
        <v>0.23943683754987566</v>
      </c>
      <c r="AI66" s="169">
        <f>IFERROR(10*HLOOKUP(AI$65,'ISE - Trabajo'!$B$5:$CI$28,Resultados!$BH66,FALSE),"n/a")</f>
        <v>5.6000000000000005</v>
      </c>
      <c r="AJ66" s="169">
        <f>IFERROR(10*HLOOKUP(AJ$65,'ISE - Trabajo'!$B$5:$CI$28,Resultados!$BH66,FALSE),"n/a")</f>
        <v>9.5959595959595951</v>
      </c>
      <c r="AK66" s="169">
        <f>IFERROR(10*HLOOKUP(AK$65,'ISE - Trabajo'!$B$5:$CI$28,Resultados!$BH66,FALSE),"n/a")</f>
        <v>9.7317977900181738</v>
      </c>
      <c r="AL66" s="169">
        <f>IFERROR(10*HLOOKUP(AL$65,'ISE - Trabajo'!$B$5:$CI$28,Resultados!$BH66,FALSE),"n/a")</f>
        <v>3.641893379412966</v>
      </c>
      <c r="AM66" s="169">
        <f>IFERROR(10*HLOOKUP(AM$65,'ISE - Trabajo'!$B$5:$CI$28,Resultados!$BH66,FALSE),"n/a")</f>
        <v>7.7233733550277597</v>
      </c>
      <c r="AN66" s="170">
        <f>IFERROR(10*HLOOKUP(AN$65,'ISE - Trabajo'!$B$5:$CI$28,Resultados!$BH66,FALSE),"n/a")</f>
        <v>8.327858809396286</v>
      </c>
      <c r="AO66" s="169">
        <f>IFERROR(10*HLOOKUP(AO$65,'ISE - Trabajo'!$B$5:$CI$28,Resultados!$BH66,FALSE),"n/a")</f>
        <v>4.2450327413520226</v>
      </c>
      <c r="AP66" s="169">
        <f>IFERROR(10*HLOOKUP(AP$65,'ISE - Trabajo'!$B$5:$CI$28,Resultados!$BH66,FALSE),"n/a")</f>
        <v>6.9346122501650314</v>
      </c>
      <c r="AQ66" s="169">
        <f>IFERROR(10*HLOOKUP(AQ$65,'ISE - Trabajo'!$B$5:$CI$28,Resultados!$BH66,FALSE),"n/a")</f>
        <v>2.386650135181223</v>
      </c>
      <c r="AR66" s="169">
        <f>IFERROR(10*HLOOKUP(AR$65,'ISE - Trabajo'!$B$5:$CI$28,Resultados!$BH66,FALSE),"n/a")</f>
        <v>7.4453781220648239</v>
      </c>
      <c r="AS66" s="169">
        <f>IFERROR(10*HLOOKUP(AS$65,'ISE - Trabajo'!$B$5:$CI$28,Resultados!$BH66,FALSE),"n/a")</f>
        <v>6.0812875358693788</v>
      </c>
      <c r="AT66" s="169">
        <f>IFERROR(10*HLOOKUP(AT$65,'ISE - Trabajo'!$B$5:$CI$28,Resultados!$BH66,FALSE),"n/a")</f>
        <v>5.5826377295492478</v>
      </c>
      <c r="AU66" s="176">
        <f>IFERROR(10*HLOOKUP(AU$65,'ISE - Trabajo'!$B$5:$CI$28,Resultados!$BH66,FALSE),"n/a")</f>
        <v>4.9707131658332662</v>
      </c>
      <c r="AV66" s="169">
        <f>IFERROR(10*HLOOKUP(AV$65,'ISE - Trabajo'!$B$5:$CI$28,Resultados!$BH66,FALSE),"n/a")</f>
        <v>4.2979907071090215</v>
      </c>
      <c r="AW66" s="169">
        <f>IFERROR(10*HLOOKUP(AW$65,'ISE - Trabajo'!$B$5:$CI$28,Resultados!$BH66,FALSE),"n/a")</f>
        <v>0.40519356765892744</v>
      </c>
      <c r="AX66" s="169">
        <f>IFERROR(10*HLOOKUP(AX$65,'ISE - Trabajo'!$B$5:$CI$28,Resultados!$BH66,FALSE),"n/a")</f>
        <v>3.8863282917635473</v>
      </c>
      <c r="AY66" s="169">
        <f>IFERROR(10*HLOOKUP(AY$65,'ISE - Trabajo'!$B$5:$CI$28,Resultados!$BH66,FALSE),"n/a")</f>
        <v>6.7729917201729464</v>
      </c>
      <c r="AZ66" s="169">
        <f>IFERROR(10*HLOOKUP(AZ$65,'ISE - Trabajo'!$B$5:$CI$28,Resultados!$BH66,FALSE),"n/a")</f>
        <v>2.7644417199129863</v>
      </c>
      <c r="BA66" s="170">
        <f>IFERROR(10*HLOOKUP(BA$65,'ISE - Trabajo'!$B$5:$CI$28,Resultados!$BH66,FALSE),"n/a")</f>
        <v>10</v>
      </c>
      <c r="BB66" s="169">
        <f>IFERROR(10*HLOOKUP(BB$65,'ISE - Trabajo'!$B$5:$CI$28,Resultados!$BH66,FALSE),"n/a")</f>
        <v>6.8094728493448802</v>
      </c>
      <c r="BC66" s="169">
        <f>IFERROR(10*HLOOKUP(BC$65,'ISE - Trabajo'!$B$5:$CI$28,Resultados!$BH66,FALSE),"n/a")</f>
        <v>7.2156445830629359</v>
      </c>
      <c r="BD66" s="169">
        <f>IFERROR(10*HLOOKUP(BD$65,'ISE - Trabajo'!$B$5:$CI$28,Resultados!$BH66,FALSE),"n/a")</f>
        <v>4.6149981799273974</v>
      </c>
      <c r="BE66" s="169">
        <f>IFERROR(10*HLOOKUP(BE$65,'ISE - Trabajo'!$B$5:$CI$28,Resultados!$BH66,FALSE),"n/a")</f>
        <v>3.5746790949337437</v>
      </c>
      <c r="BF66" s="169">
        <f>IFERROR(10*HLOOKUP(BF$65,'ISE - Trabajo'!$B$5:$CI$28,Resultados!$BH66,FALSE),"n/a")</f>
        <v>8.6417883340881243</v>
      </c>
      <c r="BG66" s="170">
        <f>IFERROR(10*HLOOKUP(BG$65,'ISE - Trabajo'!$B$5:$CI$28,Resultados!$BH66,FALSE),"n/a")</f>
        <v>4.3828584235780719</v>
      </c>
      <c r="BH66">
        <v>2</v>
      </c>
    </row>
    <row r="67" spans="1:60" x14ac:dyDescent="0.35">
      <c r="A67" s="171" t="s">
        <v>175</v>
      </c>
      <c r="B67" s="177">
        <f>IFERROR(10*HLOOKUP(B$65,'ISE - Trabajo'!$B$5:$CI$28,Resultados!$BH67,FALSE),"n/a")</f>
        <v>0</v>
      </c>
      <c r="C67" s="15">
        <f>IFERROR(10*HLOOKUP(C$65,'ISE - Trabajo'!$B$5:$CI$28,Resultados!$BH67,FALSE),"n/a")</f>
        <v>0</v>
      </c>
      <c r="D67" s="15">
        <f>IFERROR(10*HLOOKUP(D$65,'ISE - Trabajo'!$B$5:$CI$28,Resultados!$BH67,FALSE),"n/a")</f>
        <v>1.3012266691756393</v>
      </c>
      <c r="E67" s="15">
        <f>IFERROR(10*HLOOKUP(E$65,'ISE - Trabajo'!$B$5:$CI$28,Resultados!$BH67,FALSE),"n/a")</f>
        <v>1.3466787636581867</v>
      </c>
      <c r="F67" s="15">
        <f>IFERROR(10*HLOOKUP(F$65,'ISE - Trabajo'!$B$5:$CI$28,Resultados!$BH67,FALSE),"n/a")</f>
        <v>6.5604135538841044</v>
      </c>
      <c r="G67" s="15">
        <f>IFERROR(10*HLOOKUP(G$65,'ISE - Trabajo'!$B$5:$CI$28,Resultados!$BH67,FALSE),"n/a")</f>
        <v>5.3024979504373917</v>
      </c>
      <c r="H67" s="15">
        <f>IFERROR(10*HLOOKUP(H$65,'ISE - Trabajo'!$B$5:$CI$28,Resultados!$BH67,FALSE),"n/a")</f>
        <v>3.6672511483257542</v>
      </c>
      <c r="I67" s="15">
        <f>IFERROR(10*HLOOKUP(I$65,'ISE - Trabajo'!$B$5:$CI$28,Resultados!$BH67,FALSE),"n/a")</f>
        <v>1.1626888413983676</v>
      </c>
      <c r="J67" s="15">
        <f>IFERROR(10*HLOOKUP(J$65,'ISE - Trabajo'!$B$5:$CI$28,Resultados!$BH67,FALSE),"n/a")</f>
        <v>6.7422463444451211</v>
      </c>
      <c r="K67" s="15">
        <f>IFERROR(10*HLOOKUP(K$65,'ISE - Trabajo'!$B$5:$CI$28,Resultados!$BH67,FALSE),"n/a")</f>
        <v>2.6272238311956975</v>
      </c>
      <c r="L67" s="15">
        <f>IFERROR(10*HLOOKUP(L$65,'ISE - Trabajo'!$B$5:$CI$28,Resultados!$BH67,FALSE),"n/a")</f>
        <v>8.1206480910467</v>
      </c>
      <c r="M67" s="15">
        <f>IFERROR(10*HLOOKUP(M$65,'ISE - Trabajo'!$B$5:$CI$28,Resultados!$BH67,FALSE),"n/a")</f>
        <v>4.9787835926449784</v>
      </c>
      <c r="N67" s="177">
        <f>IFERROR(10*HLOOKUP(N$65,'ISE - Trabajo'!$B$5:$CI$28,Resultados!$BH67,FALSE),"n/a")</f>
        <v>4.0540540540540535</v>
      </c>
      <c r="O67" s="15">
        <f>IFERROR(10*HLOOKUP(O$65,'ISE - Trabajo'!$B$5:$CI$28,Resultados!$BH67,FALSE),"n/a")</f>
        <v>5.3439153439153433</v>
      </c>
      <c r="P67" s="15">
        <f>IFERROR(10*HLOOKUP(P$65,'ISE - Trabajo'!$B$5:$CI$28,Resultados!$BH67,FALSE),"n/a")</f>
        <v>5.0371155885471888</v>
      </c>
      <c r="Q67" s="15">
        <f>IFERROR(10*HLOOKUP(Q$65,'ISE - Trabajo'!$B$5:$CI$28,Resultados!$BH67,FALSE),"n/a")</f>
        <v>6.0439560439560447</v>
      </c>
      <c r="R67" s="15">
        <f>IFERROR(10*HLOOKUP(R$65,'ISE - Trabajo'!$B$5:$CI$28,Resultados!$BH67,FALSE),"n/a")</f>
        <v>5.3571428571428568</v>
      </c>
      <c r="S67" s="15">
        <f>IFERROR(10*HLOOKUP(S$65,'ISE - Trabajo'!$B$5:$CI$28,Resultados!$BH67,FALSE),"n/a")</f>
        <v>3.1040564373897688</v>
      </c>
      <c r="T67" s="172">
        <f>IFERROR(10*HLOOKUP(T$65,'ISE - Trabajo'!$B$5:$CI$28,Resultados!$BH67,FALSE),"n/a")</f>
        <v>8.5269841269841269</v>
      </c>
      <c r="U67" s="15">
        <f>IFERROR(10*HLOOKUP(U$65,'ISE - Trabajo'!$B$5:$CI$28,Resultados!$BH67,FALSE),"n/a")</f>
        <v>7.0624613481756331</v>
      </c>
      <c r="V67" s="15">
        <f>IFERROR(10*HLOOKUP(V$65,'ISE - Trabajo'!$B$5:$CI$28,Resultados!$BH67,FALSE),"n/a")</f>
        <v>5.7090528519099957</v>
      </c>
      <c r="W67" s="15">
        <f>IFERROR(10*HLOOKUP(W$65,'ISE - Trabajo'!$B$5:$CI$28,Resultados!$BH67,FALSE),"n/a")</f>
        <v>7.5185631782699751</v>
      </c>
      <c r="X67" s="15">
        <f>IFERROR(10*HLOOKUP(X$65,'ISE - Trabajo'!$B$5:$CI$28,Resultados!$BH67,FALSE),"n/a")</f>
        <v>6.2658924817299049</v>
      </c>
      <c r="Y67" s="15">
        <f>IFERROR(10*HLOOKUP(Y$65,'ISE - Trabajo'!$B$5:$CI$28,Resultados!$BH67,FALSE),"n/a")</f>
        <v>4.0019090075863257</v>
      </c>
      <c r="Z67" s="15">
        <f>IFERROR(10*HLOOKUP(Z$65,'ISE - Trabajo'!$B$5:$CI$28,Resultados!$BH67,FALSE),"n/a")</f>
        <v>6.1685826097646759</v>
      </c>
      <c r="AA67" s="15">
        <f>IFERROR(10*HLOOKUP(AA$65,'ISE - Trabajo'!$B$5:$CI$28,Resultados!$BH67,FALSE),"n/a")</f>
        <v>3.3343144452563496</v>
      </c>
      <c r="AB67" s="15">
        <f>IFERROR(10*HLOOKUP(AB$65,'ISE - Trabajo'!$B$5:$CI$28,Resultados!$BH67,FALSE),"n/a")</f>
        <v>2.107771203820719</v>
      </c>
      <c r="AC67" s="15">
        <f>IFERROR(10*HLOOKUP(AC$65,'ISE - Trabajo'!$B$5:$CI$28,Resultados!$BH67,FALSE),"n/a")</f>
        <v>4.6808632059810193</v>
      </c>
      <c r="AD67" s="15">
        <f>IFERROR(10*HLOOKUP(AD$65,'ISE - Trabajo'!$B$5:$CI$28,Resultados!$BH67,FALSE),"n/a")</f>
        <v>7.0470553462873955</v>
      </c>
      <c r="AE67" s="15">
        <f>IFERROR(10*HLOOKUP(AE$65,'ISE - Trabajo'!$B$5:$CI$28,Resultados!$BH67,FALSE),"n/a")</f>
        <v>5.8321383079694638</v>
      </c>
      <c r="AF67" s="15">
        <f>IFERROR(10*HLOOKUP(AF$65,'ISE - Trabajo'!$B$5:$CI$28,Resultados!$BH67,FALSE),"n/a")</f>
        <v>6.2341772151898747</v>
      </c>
      <c r="AG67" s="177">
        <f>IFERROR(10*HLOOKUP(AG$65,'ISE - Trabajo'!$B$5:$CI$28,Resultados!$BH67,FALSE),"n/a")</f>
        <v>7.1049464273221812</v>
      </c>
      <c r="AH67" s="15">
        <f>IFERROR(10*HLOOKUP(AH$65,'ISE - Trabajo'!$B$5:$CI$28,Resultados!$BH67,FALSE),"n/a")</f>
        <v>2.9371574232915574</v>
      </c>
      <c r="AI67" s="15">
        <f>IFERROR(10*HLOOKUP(AI$65,'ISE - Trabajo'!$B$5:$CI$28,Resultados!$BH67,FALSE),"n/a")</f>
        <v>4</v>
      </c>
      <c r="AJ67" s="15">
        <f>IFERROR(10*HLOOKUP(AJ$65,'ISE - Trabajo'!$B$5:$CI$28,Resultados!$BH67,FALSE),"n/a")</f>
        <v>6.6666666666666661</v>
      </c>
      <c r="AK67" s="15">
        <f>IFERROR(10*HLOOKUP(AK$65,'ISE - Trabajo'!$B$5:$CI$28,Resultados!$BH67,FALSE),"n/a")</f>
        <v>10</v>
      </c>
      <c r="AL67" s="15">
        <f>IFERROR(10*HLOOKUP(AL$65,'ISE - Trabajo'!$B$5:$CI$28,Resultados!$BH67,FALSE),"n/a")</f>
        <v>7.8290394531608225</v>
      </c>
      <c r="AM67" s="15">
        <f>IFERROR(10*HLOOKUP(AM$65,'ISE - Trabajo'!$B$5:$CI$28,Resultados!$BH67,FALSE),"n/a")</f>
        <v>9.4474183509027458</v>
      </c>
      <c r="AN67" s="172">
        <f>IFERROR(10*HLOOKUP(AN$65,'ISE - Trabajo'!$B$5:$CI$28,Resultados!$BH67,FALSE),"n/a")</f>
        <v>9.0822725309180328</v>
      </c>
      <c r="AO67" s="15">
        <f>IFERROR(10*HLOOKUP(AO$65,'ISE - Trabajo'!$B$5:$CI$28,Resultados!$BH67,FALSE),"n/a")</f>
        <v>3.9142301258199144</v>
      </c>
      <c r="AP67" s="15">
        <f>IFERROR(10*HLOOKUP(AP$65,'ISE - Trabajo'!$B$5:$CI$28,Resultados!$BH67,FALSE),"n/a")</f>
        <v>10</v>
      </c>
      <c r="AQ67" s="15">
        <f>IFERROR(10*HLOOKUP(AQ$65,'ISE - Trabajo'!$B$5:$CI$28,Resultados!$BH67,FALSE),"n/a")</f>
        <v>1.3917982753397771</v>
      </c>
      <c r="AR67" s="15">
        <f>IFERROR(10*HLOOKUP(AR$65,'ISE - Trabajo'!$B$5:$CI$28,Resultados!$BH67,FALSE),"n/a")</f>
        <v>9.3277310847538999</v>
      </c>
      <c r="AS67" s="15">
        <f>IFERROR(10*HLOOKUP(AS$65,'ISE - Trabajo'!$B$5:$CI$28,Resultados!$BH67,FALSE),"n/a")</f>
        <v>6.6379238158990761</v>
      </c>
      <c r="AT67" s="15">
        <f>IFERROR(10*HLOOKUP(AT$65,'ISE - Trabajo'!$B$5:$CI$28,Resultados!$BH67,FALSE),"n/a")</f>
        <v>5.2993083710946811</v>
      </c>
      <c r="AU67" s="177">
        <f>IFERROR(10*HLOOKUP(AU$65,'ISE - Trabajo'!$B$5:$CI$28,Resultados!$BH67,FALSE),"n/a")</f>
        <v>3.441636515283097</v>
      </c>
      <c r="AV67" s="15">
        <f>IFERROR(10*HLOOKUP(AV$65,'ISE - Trabajo'!$B$5:$CI$28,Resultados!$BH67,FALSE),"n/a")</f>
        <v>2.7509583193681211</v>
      </c>
      <c r="AW67" s="15">
        <f>IFERROR(10*HLOOKUP(AW$65,'ISE - Trabajo'!$B$5:$CI$28,Resultados!$BH67,FALSE),"n/a")</f>
        <v>3.1021533278466071</v>
      </c>
      <c r="AX67" s="15">
        <f>IFERROR(10*HLOOKUP(AX$65,'ISE - Trabajo'!$B$5:$CI$28,Resultados!$BH67,FALSE),"n/a")</f>
        <v>2.425024870180263</v>
      </c>
      <c r="AY67" s="15">
        <f>IFERROR(10*HLOOKUP(AY$65,'ISE - Trabajo'!$B$5:$CI$28,Resultados!$BH67,FALSE),"n/a")</f>
        <v>4.4498474188298953</v>
      </c>
      <c r="AZ67" s="15">
        <f>IFERROR(10*HLOOKUP(AZ$65,'ISE - Trabajo'!$B$5:$CI$28,Resultados!$BH67,FALSE),"n/a")</f>
        <v>4.7976015884267804</v>
      </c>
      <c r="BA67" s="172">
        <f>IFERROR(10*HLOOKUP(BA$65,'ISE - Trabajo'!$B$5:$CI$28,Resultados!$BH67,FALSE),"n/a")</f>
        <v>5.5663553364636833</v>
      </c>
      <c r="BB67" s="15">
        <f>IFERROR(10*HLOOKUP(BB$65,'ISE - Trabajo'!$B$5:$CI$28,Resultados!$BH67,FALSE),"n/a")</f>
        <v>3.3778341305811694</v>
      </c>
      <c r="BC67" s="15">
        <f>IFERROR(10*HLOOKUP(BC$65,'ISE - Trabajo'!$B$5:$CI$28,Resultados!$BH67,FALSE),"n/a")</f>
        <v>6.3007849460693288</v>
      </c>
      <c r="BD67" s="15">
        <f>IFERROR(10*HLOOKUP(BD$65,'ISE - Trabajo'!$B$5:$CI$28,Resultados!$BH67,FALSE),"n/a")</f>
        <v>2.9312294143746125</v>
      </c>
      <c r="BE67" s="15">
        <f>IFERROR(10*HLOOKUP(BE$65,'ISE - Trabajo'!$B$5:$CI$28,Resultados!$BH67,FALSE),"n/a")</f>
        <v>1.9542925203829828</v>
      </c>
      <c r="BF67" s="15">
        <f>IFERROR(10*HLOOKUP(BF$65,'ISE - Trabajo'!$B$5:$CI$28,Resultados!$BH67,FALSE),"n/a")</f>
        <v>2.377952814351572</v>
      </c>
      <c r="BG67" s="172">
        <f>IFERROR(10*HLOOKUP(BG$65,'ISE - Trabajo'!$B$5:$CI$28,Resultados!$BH67,FALSE),"n/a")</f>
        <v>1.4802819914628307</v>
      </c>
      <c r="BH67">
        <v>3</v>
      </c>
    </row>
    <row r="68" spans="1:60" x14ac:dyDescent="0.35">
      <c r="A68" s="171" t="s">
        <v>176</v>
      </c>
      <c r="B68" s="177">
        <f>IFERROR(10*HLOOKUP(B$65,'ISE - Trabajo'!$B$5:$CI$28,Resultados!$BH68,FALSE),"n/a")</f>
        <v>1.2481238051178656</v>
      </c>
      <c r="C68" s="15">
        <f>IFERROR(10*HLOOKUP(C$65,'ISE - Trabajo'!$B$5:$CI$28,Resultados!$BH68,FALSE),"n/a")</f>
        <v>0</v>
      </c>
      <c r="D68" s="15">
        <f>IFERROR(10*HLOOKUP(D$65,'ISE - Trabajo'!$B$5:$CI$28,Resultados!$BH68,FALSE),"n/a")</f>
        <v>0</v>
      </c>
      <c r="E68" s="15">
        <f>IFERROR(10*HLOOKUP(E$65,'ISE - Trabajo'!$B$5:$CI$28,Resultados!$BH68,FALSE),"n/a")</f>
        <v>1.8563187710263001</v>
      </c>
      <c r="F68" s="15">
        <f>IFERROR(10*HLOOKUP(F$65,'ISE - Trabajo'!$B$5:$CI$28,Resultados!$BH68,FALSE),"n/a")</f>
        <v>5.9943780129005404</v>
      </c>
      <c r="G68" s="15">
        <f>IFERROR(10*HLOOKUP(G$65,'ISE - Trabajo'!$B$5:$CI$28,Resultados!$BH68,FALSE),"n/a")</f>
        <v>3.4200992745613097</v>
      </c>
      <c r="H68" s="15">
        <f>IFERROR(10*HLOOKUP(H$65,'ISE - Trabajo'!$B$5:$CI$28,Resultados!$BH68,FALSE),"n/a")</f>
        <v>4.6668789948861003</v>
      </c>
      <c r="I68" s="15">
        <f>IFERROR(10*HLOOKUP(I$65,'ISE - Trabajo'!$B$5:$CI$28,Resultados!$BH68,FALSE),"n/a")</f>
        <v>2.2571776951167442</v>
      </c>
      <c r="J68" s="15">
        <f>IFERROR(10*HLOOKUP(J$65,'ISE - Trabajo'!$B$5:$CI$28,Resultados!$BH68,FALSE),"n/a")</f>
        <v>3.2715897673502052</v>
      </c>
      <c r="K68" s="15">
        <f>IFERROR(10*HLOOKUP(K$65,'ISE - Trabajo'!$B$5:$CI$28,Resultados!$BH68,FALSE),"n/a")</f>
        <v>1.8824989656599092</v>
      </c>
      <c r="L68" s="15">
        <f>IFERROR(10*HLOOKUP(L$65,'ISE - Trabajo'!$B$5:$CI$28,Resultados!$BH68,FALSE),"n/a")</f>
        <v>4.3399955149408544</v>
      </c>
      <c r="M68" s="15">
        <f>IFERROR(10*HLOOKUP(M$65,'ISE - Trabajo'!$B$5:$CI$28,Resultados!$BH68,FALSE),"n/a")</f>
        <v>5.3382838283828384</v>
      </c>
      <c r="N68" s="177">
        <f>IFERROR(10*HLOOKUP(N$65,'ISE - Trabajo'!$B$5:$CI$28,Resultados!$BH68,FALSE),"n/a")</f>
        <v>5.4054054054054053</v>
      </c>
      <c r="O68" s="15">
        <f>IFERROR(10*HLOOKUP(O$65,'ISE - Trabajo'!$B$5:$CI$28,Resultados!$BH68,FALSE),"n/a")</f>
        <v>5.5555555555555545</v>
      </c>
      <c r="P68" s="15">
        <f>IFERROR(10*HLOOKUP(P$65,'ISE - Trabajo'!$B$5:$CI$28,Resultados!$BH68,FALSE),"n/a")</f>
        <v>0</v>
      </c>
      <c r="Q68" s="15">
        <f>IFERROR(10*HLOOKUP(Q$65,'ISE - Trabajo'!$B$5:$CI$28,Resultados!$BH68,FALSE),"n/a")</f>
        <v>5.9935897435897445</v>
      </c>
      <c r="R68" s="15">
        <f>IFERROR(10*HLOOKUP(R$65,'ISE - Trabajo'!$B$5:$CI$28,Resultados!$BH68,FALSE),"n/a")</f>
        <v>3.125</v>
      </c>
      <c r="S68" s="15">
        <f>IFERROR(10*HLOOKUP(S$65,'ISE - Trabajo'!$B$5:$CI$28,Resultados!$BH68,FALSE),"n/a")</f>
        <v>3.4238683127572016</v>
      </c>
      <c r="T68" s="172">
        <f>IFERROR(10*HLOOKUP(T$65,'ISE - Trabajo'!$B$5:$CI$28,Resultados!$BH68,FALSE),"n/a")</f>
        <v>0.50370370370370177</v>
      </c>
      <c r="U68" s="15">
        <f>IFERROR(10*HLOOKUP(U$65,'ISE - Trabajo'!$B$5:$CI$28,Resultados!$BH68,FALSE),"n/a")</f>
        <v>5.3463203463203453</v>
      </c>
      <c r="V68" s="15">
        <f>IFERROR(10*HLOOKUP(V$65,'ISE - Trabajo'!$B$5:$CI$28,Resultados!$BH68,FALSE),"n/a")</f>
        <v>5.2686202686202686</v>
      </c>
      <c r="W68" s="15">
        <f>IFERROR(10*HLOOKUP(W$65,'ISE - Trabajo'!$B$5:$CI$28,Resultados!$BH68,FALSE),"n/a")</f>
        <v>6.8902709906708122</v>
      </c>
      <c r="X68" s="15">
        <f>IFERROR(10*HLOOKUP(X$65,'ISE - Trabajo'!$B$5:$CI$28,Resultados!$BH68,FALSE),"n/a")</f>
        <v>2.787900023359029</v>
      </c>
      <c r="Y68" s="15">
        <f>IFERROR(10*HLOOKUP(Y$65,'ISE - Trabajo'!$B$5:$CI$28,Resultados!$BH68,FALSE),"n/a")</f>
        <v>5.7532763363244888</v>
      </c>
      <c r="Z68" s="15">
        <f>IFERROR(10*HLOOKUP(Z$65,'ISE - Trabajo'!$B$5:$CI$28,Resultados!$BH68,FALSE),"n/a")</f>
        <v>6.0607826174374457</v>
      </c>
      <c r="AA68" s="15">
        <f>IFERROR(10*HLOOKUP(AA$65,'ISE - Trabajo'!$B$5:$CI$28,Resultados!$BH68,FALSE),"n/a")</f>
        <v>1.7081418535837214</v>
      </c>
      <c r="AB68" s="15">
        <f>IFERROR(10*HLOOKUP(AB$65,'ISE - Trabajo'!$B$5:$CI$28,Resultados!$BH68,FALSE),"n/a")</f>
        <v>0.30720654811015286</v>
      </c>
      <c r="AC68" s="15">
        <f>IFERROR(10*HLOOKUP(AC$65,'ISE - Trabajo'!$B$5:$CI$28,Resultados!$BH68,FALSE),"n/a")</f>
        <v>1.3913711977773422</v>
      </c>
      <c r="AD68" s="15">
        <f>IFERROR(10*HLOOKUP(AD$65,'ISE - Trabajo'!$B$5:$CI$28,Resultados!$BH68,FALSE),"n/a")</f>
        <v>6.8646577718375124</v>
      </c>
      <c r="AE68" s="15">
        <f>IFERROR(10*HLOOKUP(AE$65,'ISE - Trabajo'!$B$5:$CI$28,Resultados!$BH68,FALSE),"n/a")</f>
        <v>3.6354633986367144</v>
      </c>
      <c r="AF68" s="15">
        <f>IFERROR(10*HLOOKUP(AF$65,'ISE - Trabajo'!$B$5:$CI$28,Resultados!$BH68,FALSE),"n/a")</f>
        <v>2.4683544303797471</v>
      </c>
      <c r="AG68" s="177">
        <f>IFERROR(10*HLOOKUP(AG$65,'ISE - Trabajo'!$B$5:$CI$28,Resultados!$BH68,FALSE),"n/a")</f>
        <v>9.8708034657395167</v>
      </c>
      <c r="AH68" s="15">
        <f>IFERROR(10*HLOOKUP(AH$65,'ISE - Trabajo'!$B$5:$CI$28,Resultados!$BH68,FALSE),"n/a")</f>
        <v>7.0717562698838226</v>
      </c>
      <c r="AI68" s="15">
        <f>IFERROR(10*HLOOKUP(AI$65,'ISE - Trabajo'!$B$5:$CI$28,Resultados!$BH68,FALSE),"n/a")</f>
        <v>3.4000000000000004</v>
      </c>
      <c r="AJ68" s="15">
        <f>IFERROR(10*HLOOKUP(AJ$65,'ISE - Trabajo'!$B$5:$CI$28,Resultados!$BH68,FALSE),"n/a")</f>
        <v>4.595959595959596</v>
      </c>
      <c r="AK68" s="15">
        <f>IFERROR(10*HLOOKUP(AK$65,'ISE - Trabajo'!$B$5:$CI$28,Resultados!$BH68,FALSE),"n/a")</f>
        <v>9.8332439021784719</v>
      </c>
      <c r="AL68" s="15">
        <f>IFERROR(10*HLOOKUP(AL$65,'ISE - Trabajo'!$B$5:$CI$28,Resultados!$BH68,FALSE),"n/a")</f>
        <v>2.0424186068083583</v>
      </c>
      <c r="AM68" s="15">
        <f>IFERROR(10*HLOOKUP(AM$65,'ISE - Trabajo'!$B$5:$CI$28,Resultados!$BH68,FALSE),"n/a")</f>
        <v>9.0502553986652572</v>
      </c>
      <c r="AN68" s="172">
        <f>IFERROR(10*HLOOKUP(AN$65,'ISE - Trabajo'!$B$5:$CI$28,Resultados!$BH68,FALSE),"n/a")</f>
        <v>10</v>
      </c>
      <c r="AO68" s="15">
        <f>IFERROR(10*HLOOKUP(AO$65,'ISE - Trabajo'!$B$5:$CI$28,Resultados!$BH68,FALSE),"n/a")</f>
        <v>0.15803572044258163</v>
      </c>
      <c r="AP68" s="15">
        <f>IFERROR(10*HLOOKUP(AP$65,'ISE - Trabajo'!$B$5:$CI$28,Resultados!$BH68,FALSE),"n/a")</f>
        <v>8.3888255926547686</v>
      </c>
      <c r="AQ68" s="15">
        <f>IFERROR(10*HLOOKUP(AQ$65,'ISE - Trabajo'!$B$5:$CI$28,Resultados!$BH68,FALSE),"n/a")</f>
        <v>1.4674737701753933</v>
      </c>
      <c r="AR68" s="15">
        <f>IFERROR(10*HLOOKUP(AR$65,'ISE - Trabajo'!$B$5:$CI$28,Resultados!$BH68,FALSE),"n/a")</f>
        <v>8.1512604830732283</v>
      </c>
      <c r="AS68" s="15">
        <f>IFERROR(10*HLOOKUP(AS$65,'ISE - Trabajo'!$B$5:$CI$28,Resultados!$BH68,FALSE),"n/a")</f>
        <v>4.1824255733040241</v>
      </c>
      <c r="AT68" s="15">
        <f>IFERROR(10*HLOOKUP(AT$65,'ISE - Trabajo'!$B$5:$CI$28,Resultados!$BH68,FALSE),"n/a")</f>
        <v>3.1448247078464098</v>
      </c>
      <c r="AU68" s="177">
        <f>IFERROR(10*HLOOKUP(AU$65,'ISE - Trabajo'!$B$5:$CI$28,Resultados!$BH68,FALSE),"n/a")</f>
        <v>3.4979912478447956</v>
      </c>
      <c r="AV68" s="15">
        <f>IFERROR(10*HLOOKUP(AV$65,'ISE - Trabajo'!$B$5:$CI$28,Resultados!$BH68,FALSE),"n/a")</f>
        <v>3.2435572343861772</v>
      </c>
      <c r="AW68" s="15">
        <f>IFERROR(10*HLOOKUP(AW$65,'ISE - Trabajo'!$B$5:$CI$28,Resultados!$BH68,FALSE),"n/a")</f>
        <v>1.1014294678748902</v>
      </c>
      <c r="AX68" s="15">
        <f>IFERROR(10*HLOOKUP(AX$65,'ISE - Trabajo'!$B$5:$CI$28,Resultados!$BH68,FALSE),"n/a")</f>
        <v>2.1732610176046623</v>
      </c>
      <c r="AY68" s="15">
        <f>IFERROR(10*HLOOKUP(AY$65,'ISE - Trabajo'!$B$5:$CI$28,Resultados!$BH68,FALSE),"n/a")</f>
        <v>1.8058271777089887</v>
      </c>
      <c r="AZ68" s="15">
        <f>IFERROR(10*HLOOKUP(AZ$65,'ISE - Trabajo'!$B$5:$CI$28,Resultados!$BH68,FALSE),"n/a")</f>
        <v>2.4320511527545809</v>
      </c>
      <c r="BA68" s="172">
        <f>IFERROR(10*HLOOKUP(BA$65,'ISE - Trabajo'!$B$5:$CI$28,Resultados!$BH68,FALSE),"n/a")</f>
        <v>3.3141297943062638</v>
      </c>
      <c r="BB68" s="15">
        <f>IFERROR(10*HLOOKUP(BB$65,'ISE - Trabajo'!$B$5:$CI$28,Resultados!$BH68,FALSE),"n/a")</f>
        <v>3.9617562949564249</v>
      </c>
      <c r="BC68" s="15">
        <f>IFERROR(10*HLOOKUP(BC$65,'ISE - Trabajo'!$B$5:$CI$28,Resultados!$BH68,FALSE),"n/a")</f>
        <v>4.9749014141945356</v>
      </c>
      <c r="BD68" s="15">
        <f>IFERROR(10*HLOOKUP(BD$65,'ISE - Trabajo'!$B$5:$CI$28,Resultados!$BH68,FALSE),"n/a")</f>
        <v>6.4445288907490985</v>
      </c>
      <c r="BE68" s="15">
        <f>IFERROR(10*HLOOKUP(BE$65,'ISE - Trabajo'!$B$5:$CI$28,Resultados!$BH68,FALSE),"n/a")</f>
        <v>2.5869233267498988</v>
      </c>
      <c r="BF68" s="15">
        <f>IFERROR(10*HLOOKUP(BF$65,'ISE - Trabajo'!$B$5:$CI$28,Resultados!$BH68,FALSE),"n/a")</f>
        <v>10</v>
      </c>
      <c r="BG68" s="172">
        <f>IFERROR(10*HLOOKUP(BG$65,'ISE - Trabajo'!$B$5:$CI$28,Resultados!$BH68,FALSE),"n/a")</f>
        <v>4.4582361270999096</v>
      </c>
      <c r="BH68">
        <v>4</v>
      </c>
    </row>
    <row r="69" spans="1:60" x14ac:dyDescent="0.35">
      <c r="A69" s="171" t="s">
        <v>177</v>
      </c>
      <c r="B69" s="177">
        <f>IFERROR(10*HLOOKUP(B$65,'ISE - Trabajo'!$B$5:$CI$28,Resultados!$BH69,FALSE),"n/a")</f>
        <v>0</v>
      </c>
      <c r="C69" s="15">
        <f>IFERROR(10*HLOOKUP(C$65,'ISE - Trabajo'!$B$5:$CI$28,Resultados!$BH69,FALSE),"n/a")</f>
        <v>0</v>
      </c>
      <c r="D69" s="15">
        <f>IFERROR(10*HLOOKUP(D$65,'ISE - Trabajo'!$B$5:$CI$28,Resultados!$BH69,FALSE),"n/a")</f>
        <v>1.4659717172150468</v>
      </c>
      <c r="E69" s="15">
        <f>IFERROR(10*HLOOKUP(E$65,'ISE - Trabajo'!$B$5:$CI$28,Resultados!$BH69,FALSE),"n/a")</f>
        <v>4.2799248829887553</v>
      </c>
      <c r="F69" s="15">
        <f>IFERROR(10*HLOOKUP(F$65,'ISE - Trabajo'!$B$5:$CI$28,Resultados!$BH69,FALSE),"n/a")</f>
        <v>4.0270293264756747</v>
      </c>
      <c r="G69" s="15">
        <f>IFERROR(10*HLOOKUP(G$65,'ISE - Trabajo'!$B$5:$CI$28,Resultados!$BH69,FALSE),"n/a")</f>
        <v>5.272873862894941</v>
      </c>
      <c r="H69" s="15">
        <f>IFERROR(10*HLOOKUP(H$65,'ISE - Trabajo'!$B$5:$CI$28,Resultados!$BH69,FALSE),"n/a")</f>
        <v>4.3521871436317197</v>
      </c>
      <c r="I69" s="15">
        <f>IFERROR(10*HLOOKUP(I$65,'ISE - Trabajo'!$B$5:$CI$28,Resultados!$BH69,FALSE),"n/a")</f>
        <v>2.6415834831874014</v>
      </c>
      <c r="J69" s="15">
        <f>IFERROR(10*HLOOKUP(J$65,'ISE - Trabajo'!$B$5:$CI$28,Resultados!$BH69,FALSE),"n/a")</f>
        <v>2.783554348312653</v>
      </c>
      <c r="K69" s="15">
        <f>IFERROR(10*HLOOKUP(K$65,'ISE - Trabajo'!$B$5:$CI$28,Resultados!$BH69,FALSE),"n/a")</f>
        <v>3.930492345883327</v>
      </c>
      <c r="L69" s="15">
        <f>IFERROR(10*HLOOKUP(L$65,'ISE - Trabajo'!$B$5:$CI$28,Resultados!$BH69,FALSE),"n/a")</f>
        <v>5.4280428323148495</v>
      </c>
      <c r="M69" s="15">
        <f>IFERROR(10*HLOOKUP(M$65,'ISE - Trabajo'!$B$5:$CI$28,Resultados!$BH69,FALSE),"n/a")</f>
        <v>5.5445544554455441</v>
      </c>
      <c r="N69" s="177">
        <f>IFERROR(10*HLOOKUP(N$65,'ISE - Trabajo'!$B$5:$CI$28,Resultados!$BH69,FALSE),"n/a")</f>
        <v>8.9680589680589691</v>
      </c>
      <c r="O69" s="15">
        <f>IFERROR(10*HLOOKUP(O$65,'ISE - Trabajo'!$B$5:$CI$28,Resultados!$BH69,FALSE),"n/a")</f>
        <v>4.8821548821548815</v>
      </c>
      <c r="P69" s="15">
        <f>IFERROR(10*HLOOKUP(P$65,'ISE - Trabajo'!$B$5:$CI$28,Resultados!$BH69,FALSE),"n/a")</f>
        <v>3.3018413188084428</v>
      </c>
      <c r="Q69" s="15">
        <f>IFERROR(10*HLOOKUP(Q$65,'ISE - Trabajo'!$B$5:$CI$28,Resultados!$BH69,FALSE),"n/a")</f>
        <v>6.7948717948717956</v>
      </c>
      <c r="R69" s="15">
        <f>IFERROR(10*HLOOKUP(R$65,'ISE - Trabajo'!$B$5:$CI$28,Resultados!$BH69,FALSE),"n/a")</f>
        <v>3.4090909090909087</v>
      </c>
      <c r="S69" s="15">
        <f>IFERROR(10*HLOOKUP(S$65,'ISE - Trabajo'!$B$5:$CI$28,Resultados!$BH69,FALSE),"n/a")</f>
        <v>2.7115600448933757</v>
      </c>
      <c r="T69" s="172">
        <f>IFERROR(10*HLOOKUP(T$65,'ISE - Trabajo'!$B$5:$CI$28,Resultados!$BH69,FALSE),"n/a")</f>
        <v>7.0747474747474746</v>
      </c>
      <c r="U69" s="15">
        <f>IFERROR(10*HLOOKUP(U$65,'ISE - Trabajo'!$B$5:$CI$28,Resultados!$BH69,FALSE),"n/a")</f>
        <v>5.6906729634002353</v>
      </c>
      <c r="V69" s="15">
        <f>IFERROR(10*HLOOKUP(V$65,'ISE - Trabajo'!$B$5:$CI$28,Resultados!$BH69,FALSE),"n/a")</f>
        <v>7.6689976689976689</v>
      </c>
      <c r="W69" s="15">
        <f>IFERROR(10*HLOOKUP(W$65,'ISE - Trabajo'!$B$5:$CI$28,Resultados!$BH69,FALSE),"n/a")</f>
        <v>6.4460239893380713</v>
      </c>
      <c r="X69" s="15">
        <f>IFERROR(10*HLOOKUP(X$65,'ISE - Trabajo'!$B$5:$CI$28,Resultados!$BH69,FALSE),"n/a")</f>
        <v>5.9705676243868266</v>
      </c>
      <c r="Y69" s="15">
        <f>IFERROR(10*HLOOKUP(Y$65,'ISE - Trabajo'!$B$5:$CI$28,Resultados!$BH69,FALSE),"n/a")</f>
        <v>4.3727624053163163</v>
      </c>
      <c r="Z69" s="15">
        <f>IFERROR(10*HLOOKUP(Z$65,'ISE - Trabajo'!$B$5:$CI$28,Resultados!$BH69,FALSE),"n/a")</f>
        <v>4.1170633800004444</v>
      </c>
      <c r="AA69" s="15">
        <f>IFERROR(10*HLOOKUP(AA$65,'ISE - Trabajo'!$B$5:$CI$28,Resultados!$BH69,FALSE),"n/a")</f>
        <v>5.2397982686450408</v>
      </c>
      <c r="AB69" s="15">
        <f>IFERROR(10*HLOOKUP(AB$65,'ISE - Trabajo'!$B$5:$CI$28,Resultados!$BH69,FALSE),"n/a")</f>
        <v>7.0102746467749082</v>
      </c>
      <c r="AC69" s="15">
        <f>IFERROR(10*HLOOKUP(AC$65,'ISE - Trabajo'!$B$5:$CI$28,Resultados!$BH69,FALSE),"n/a")</f>
        <v>4.0161309903123534</v>
      </c>
      <c r="AD69" s="15">
        <f>IFERROR(10*HLOOKUP(AD$65,'ISE - Trabajo'!$B$5:$CI$28,Resultados!$BH69,FALSE),"n/a")</f>
        <v>7.6879155621055926</v>
      </c>
      <c r="AE69" s="15">
        <f>IFERROR(10*HLOOKUP(AE$65,'ISE - Trabajo'!$B$5:$CI$28,Resultados!$BH69,FALSE),"n/a")</f>
        <v>6.4791534954861589</v>
      </c>
      <c r="AF69" s="15">
        <f>IFERROR(10*HLOOKUP(AF$65,'ISE - Trabajo'!$B$5:$CI$28,Resultados!$BH69,FALSE),"n/a")</f>
        <v>5.0000000000000009</v>
      </c>
      <c r="AG69" s="177">
        <f>IFERROR(10*HLOOKUP(AG$65,'ISE - Trabajo'!$B$5:$CI$28,Resultados!$BH69,FALSE),"n/a")</f>
        <v>4.6070268706117554</v>
      </c>
      <c r="AH69" s="15">
        <f>IFERROR(10*HLOOKUP(AH$65,'ISE - Trabajo'!$B$5:$CI$28,Resultados!$BH69,FALSE),"n/a")</f>
        <v>4.7395680136242984</v>
      </c>
      <c r="AI69" s="15">
        <f>IFERROR(10*HLOOKUP(AI$65,'ISE - Trabajo'!$B$5:$CI$28,Resultados!$BH69,FALSE),"n/a")</f>
        <v>3.1</v>
      </c>
      <c r="AJ69" s="15">
        <f>IFERROR(10*HLOOKUP(AJ$65,'ISE - Trabajo'!$B$5:$CI$28,Resultados!$BH69,FALSE),"n/a")</f>
        <v>7.4242424242424256</v>
      </c>
      <c r="AK69" s="15">
        <f>IFERROR(10*HLOOKUP(AK$65,'ISE - Trabajo'!$B$5:$CI$28,Resultados!$BH69,FALSE),"n/a")</f>
        <v>9.9648088241650363</v>
      </c>
      <c r="AL69" s="15">
        <f>IFERROR(10*HLOOKUP(AL$65,'ISE - Trabajo'!$B$5:$CI$28,Resultados!$BH69,FALSE),"n/a")</f>
        <v>6.0250246918732442</v>
      </c>
      <c r="AM69" s="15">
        <f>IFERROR(10*HLOOKUP(AM$65,'ISE - Trabajo'!$B$5:$CI$28,Resultados!$BH69,FALSE),"n/a")</f>
        <v>8.8417632096115124</v>
      </c>
      <c r="AN69" s="172">
        <f>IFERROR(10*HLOOKUP(AN$65,'ISE - Trabajo'!$B$5:$CI$28,Resultados!$BH69,FALSE),"n/a")</f>
        <v>7.9341556292655024</v>
      </c>
      <c r="AO69" s="15">
        <f>IFERROR(10*HLOOKUP(AO$65,'ISE - Trabajo'!$B$5:$CI$28,Resultados!$BH69,FALSE),"n/a")</f>
        <v>0.90072529429728587</v>
      </c>
      <c r="AP69" s="15">
        <f>IFERROR(10*HLOOKUP(AP$65,'ISE - Trabajo'!$B$5:$CI$28,Resultados!$BH69,FALSE),"n/a")</f>
        <v>9.8809441506857123</v>
      </c>
      <c r="AQ69" s="15">
        <f>IFERROR(10*HLOOKUP(AQ$65,'ISE - Trabajo'!$B$5:$CI$28,Resultados!$BH69,FALSE),"n/a")</f>
        <v>0.9304546997663099</v>
      </c>
      <c r="AR69" s="15">
        <f>IFERROR(10*HLOOKUP(AR$65,'ISE - Trabajo'!$B$5:$CI$28,Resultados!$BH69,FALSE),"n/a")</f>
        <v>7.6165011186729226</v>
      </c>
      <c r="AS69" s="15">
        <f>IFERROR(10*HLOOKUP(AS$65,'ISE - Trabajo'!$B$5:$CI$28,Resultados!$BH69,FALSE),"n/a")</f>
        <v>2.7627545986933271</v>
      </c>
      <c r="AT69" s="15">
        <f>IFERROR(10*HLOOKUP(AT$65,'ISE - Trabajo'!$B$5:$CI$28,Resultados!$BH69,FALSE),"n/a")</f>
        <v>10</v>
      </c>
      <c r="AU69" s="177">
        <f>IFERROR(10*HLOOKUP(AU$65,'ISE - Trabajo'!$B$5:$CI$28,Resultados!$BH69,FALSE),"n/a")</f>
        <v>4.1371687429129054</v>
      </c>
      <c r="AV69" s="15">
        <f>IFERROR(10*HLOOKUP(AV$65,'ISE - Trabajo'!$B$5:$CI$28,Resultados!$BH69,FALSE),"n/a")</f>
        <v>4.2375401788567899</v>
      </c>
      <c r="AW69" s="15">
        <f>IFERROR(10*HLOOKUP(AW$65,'ISE - Trabajo'!$B$5:$CI$28,Resultados!$BH69,FALSE),"n/a")</f>
        <v>1.4809761599069884</v>
      </c>
      <c r="AX69" s="15">
        <f>IFERROR(10*HLOOKUP(AX$65,'ISE - Trabajo'!$B$5:$CI$28,Resultados!$BH69,FALSE),"n/a")</f>
        <v>7.1535278372084852</v>
      </c>
      <c r="AY69" s="15">
        <f>IFERROR(10*HLOOKUP(AY$65,'ISE - Trabajo'!$B$5:$CI$28,Resultados!$BH69,FALSE),"n/a")</f>
        <v>3.8103069948462371</v>
      </c>
      <c r="AZ69" s="15">
        <f>IFERROR(10*HLOOKUP(AZ$65,'ISE - Trabajo'!$B$5:$CI$28,Resultados!$BH69,FALSE),"n/a")</f>
        <v>2.6391310056683621</v>
      </c>
      <c r="BA69" s="172">
        <f>IFERROR(10*HLOOKUP(BA$65,'ISE - Trabajo'!$B$5:$CI$28,Resultados!$BH69,FALSE),"n/a")</f>
        <v>3.7608234330524937</v>
      </c>
      <c r="BB69" s="15">
        <f>IFERROR(10*HLOOKUP(BB$65,'ISE - Trabajo'!$B$5:$CI$28,Resultados!$BH69,FALSE),"n/a")</f>
        <v>4.6629180826456826</v>
      </c>
      <c r="BC69" s="15">
        <f>IFERROR(10*HLOOKUP(BC$65,'ISE - Trabajo'!$B$5:$CI$28,Resultados!$BH69,FALSE),"n/a")</f>
        <v>5.2400781205694944</v>
      </c>
      <c r="BD69" s="15">
        <f>IFERROR(10*HLOOKUP(BD$65,'ISE - Trabajo'!$B$5:$CI$28,Resultados!$BH69,FALSE),"n/a")</f>
        <v>4.7250668321066689</v>
      </c>
      <c r="BE69" s="15">
        <f>IFERROR(10*HLOOKUP(BE$65,'ISE - Trabajo'!$B$5:$CI$28,Resultados!$BH69,FALSE),"n/a")</f>
        <v>4.7125819040072408</v>
      </c>
      <c r="BF69" s="15">
        <f>IFERROR(10*HLOOKUP(BF$65,'ISE - Trabajo'!$B$5:$CI$28,Resultados!$BH69,FALSE),"n/a")</f>
        <v>1.9323176193841234</v>
      </c>
      <c r="BG69" s="172">
        <f>IFERROR(10*HLOOKUP(BG$65,'ISE - Trabajo'!$B$5:$CI$28,Resultados!$BH69,FALSE),"n/a")</f>
        <v>9.7874774600393248</v>
      </c>
      <c r="BH69">
        <v>5</v>
      </c>
    </row>
    <row r="70" spans="1:60" x14ac:dyDescent="0.35">
      <c r="A70" s="171" t="s">
        <v>178</v>
      </c>
      <c r="B70" s="177">
        <f>IFERROR(10*HLOOKUP(B$65,'ISE - Trabajo'!$B$5:$CI$28,Resultados!$BH70,FALSE),"n/a")</f>
        <v>0</v>
      </c>
      <c r="C70" s="15">
        <f>IFERROR(10*HLOOKUP(C$65,'ISE - Trabajo'!$B$5:$CI$28,Resultados!$BH70,FALSE),"n/a")</f>
        <v>0</v>
      </c>
      <c r="D70" s="15">
        <f>IFERROR(10*HLOOKUP(D$65,'ISE - Trabajo'!$B$5:$CI$28,Resultados!$BH70,FALSE),"n/a")</f>
        <v>1.2515965220378613</v>
      </c>
      <c r="E70" s="15">
        <f>IFERROR(10*HLOOKUP(E$65,'ISE - Trabajo'!$B$5:$CI$28,Resultados!$BH70,FALSE),"n/a")</f>
        <v>2.6583597164954038</v>
      </c>
      <c r="F70" s="15">
        <f>IFERROR(10*HLOOKUP(F$65,'ISE - Trabajo'!$B$5:$CI$28,Resultados!$BH70,FALSE),"n/a")</f>
        <v>2.6654719915146972</v>
      </c>
      <c r="G70" s="15">
        <f>IFERROR(10*HLOOKUP(G$65,'ISE - Trabajo'!$B$5:$CI$28,Resultados!$BH70,FALSE),"n/a")</f>
        <v>7.2865533159938165</v>
      </c>
      <c r="H70" s="15">
        <f>IFERROR(10*HLOOKUP(H$65,'ISE - Trabajo'!$B$5:$CI$28,Resultados!$BH70,FALSE),"n/a")</f>
        <v>6.6564071737096739</v>
      </c>
      <c r="I70" s="15">
        <f>IFERROR(10*HLOOKUP(I$65,'ISE - Trabajo'!$B$5:$CI$28,Resultados!$BH70,FALSE),"n/a")</f>
        <v>3.1458555874516758</v>
      </c>
      <c r="J70" s="15">
        <f>IFERROR(10*HLOOKUP(J$65,'ISE - Trabajo'!$B$5:$CI$28,Resultados!$BH70,FALSE),"n/a")</f>
        <v>2.9631879018782397</v>
      </c>
      <c r="K70" s="15">
        <f>IFERROR(10*HLOOKUP(K$65,'ISE - Trabajo'!$B$5:$CI$28,Resultados!$BH70,FALSE),"n/a")</f>
        <v>2.7927182457592057</v>
      </c>
      <c r="L70" s="15">
        <f>IFERROR(10*HLOOKUP(L$65,'ISE - Trabajo'!$B$5:$CI$28,Resultados!$BH70,FALSE),"n/a")</f>
        <v>7.1035114275569473</v>
      </c>
      <c r="M70" s="15">
        <f>IFERROR(10*HLOOKUP(M$65,'ISE - Trabajo'!$B$5:$CI$28,Resultados!$BH70,FALSE),"n/a")</f>
        <v>7.029702970297028</v>
      </c>
      <c r="N70" s="177">
        <f>IFERROR(10*HLOOKUP(N$65,'ISE - Trabajo'!$B$5:$CI$28,Resultados!$BH70,FALSE),"n/a")</f>
        <v>10</v>
      </c>
      <c r="O70" s="15">
        <f>IFERROR(10*HLOOKUP(O$65,'ISE - Trabajo'!$B$5:$CI$28,Resultados!$BH70,FALSE),"n/a")</f>
        <v>7.0370370370370363</v>
      </c>
      <c r="P70" s="15">
        <f>IFERROR(10*HLOOKUP(P$65,'ISE - Trabajo'!$B$5:$CI$28,Resultados!$BH70,FALSE),"n/a")</f>
        <v>4.6129374337221609</v>
      </c>
      <c r="Q70" s="15">
        <f>IFERROR(10*HLOOKUP(Q$65,'ISE - Trabajo'!$B$5:$CI$28,Resultados!$BH70,FALSE),"n/a")</f>
        <v>8.9316239316239319</v>
      </c>
      <c r="R70" s="15">
        <f>IFERROR(10*HLOOKUP(R$65,'ISE - Trabajo'!$B$5:$CI$28,Resultados!$BH70,FALSE),"n/a")</f>
        <v>8.3333333333333321</v>
      </c>
      <c r="S70" s="15">
        <f>IFERROR(10*HLOOKUP(S$65,'ISE - Trabajo'!$B$5:$CI$28,Resultados!$BH70,FALSE),"n/a")</f>
        <v>0.51358024691357851</v>
      </c>
      <c r="T70" s="172">
        <f>IFERROR(10*HLOOKUP(T$65,'ISE - Trabajo'!$B$5:$CI$28,Resultados!$BH70,FALSE),"n/a")</f>
        <v>2.9718518518518522</v>
      </c>
      <c r="U70" s="15">
        <f>IFERROR(10*HLOOKUP(U$65,'ISE - Trabajo'!$B$5:$CI$28,Resultados!$BH70,FALSE),"n/a")</f>
        <v>8.4848484848484826</v>
      </c>
      <c r="V70" s="15">
        <f>IFERROR(10*HLOOKUP(V$65,'ISE - Trabajo'!$B$5:$CI$28,Resultados!$BH70,FALSE),"n/a")</f>
        <v>7.1916971916971919</v>
      </c>
      <c r="W70" s="15">
        <f>IFERROR(10*HLOOKUP(W$65,'ISE - Trabajo'!$B$5:$CI$28,Resultados!$BH70,FALSE),"n/a")</f>
        <v>7.05316155782615</v>
      </c>
      <c r="X70" s="15">
        <f>IFERROR(10*HLOOKUP(X$65,'ISE - Trabajo'!$B$5:$CI$28,Resultados!$BH70,FALSE),"n/a")</f>
        <v>7.2202756365335219</v>
      </c>
      <c r="Y70" s="15">
        <f>IFERROR(10*HLOOKUP(Y$65,'ISE - Trabajo'!$B$5:$CI$28,Resultados!$BH70,FALSE),"n/a")</f>
        <v>4.5120030652207612</v>
      </c>
      <c r="Z70" s="15">
        <f>IFERROR(10*HLOOKUP(Z$65,'ISE - Trabajo'!$B$5:$CI$28,Resultados!$BH70,FALSE),"n/a")</f>
        <v>4.5071314477170263</v>
      </c>
      <c r="AA70" s="15">
        <f>IFERROR(10*HLOOKUP(AA$65,'ISE - Trabajo'!$B$5:$CI$28,Resultados!$BH70,FALSE),"n/a")</f>
        <v>8.2114882185119846</v>
      </c>
      <c r="AB70" s="15">
        <f>IFERROR(10*HLOOKUP(AB$65,'ISE - Trabajo'!$B$5:$CI$28,Resultados!$BH70,FALSE),"n/a")</f>
        <v>5.3228727051834444</v>
      </c>
      <c r="AC70" s="15">
        <f>IFERROR(10*HLOOKUP(AC$65,'ISE - Trabajo'!$B$5:$CI$28,Resultados!$BH70,FALSE),"n/a")</f>
        <v>6.9878603059155164</v>
      </c>
      <c r="AD70" s="15">
        <f>IFERROR(10*HLOOKUP(AD$65,'ISE - Trabajo'!$B$5:$CI$28,Resultados!$BH70,FALSE),"n/a")</f>
        <v>5.4024568435137184</v>
      </c>
      <c r="AE70" s="15">
        <f>IFERROR(10*HLOOKUP(AE$65,'ISE - Trabajo'!$B$5:$CI$28,Resultados!$BH70,FALSE),"n/a")</f>
        <v>9.6502353887356769</v>
      </c>
      <c r="AF70" s="15">
        <f>IFERROR(10*HLOOKUP(AF$65,'ISE - Trabajo'!$B$5:$CI$28,Resultados!$BH70,FALSE),"n/a")</f>
        <v>5.0949367088607609</v>
      </c>
      <c r="AG70" s="177">
        <f>IFERROR(10*HLOOKUP(AG$65,'ISE - Trabajo'!$B$5:$CI$28,Resultados!$BH70,FALSE),"n/a")</f>
        <v>8.4530615965912546</v>
      </c>
      <c r="AH70" s="15">
        <f>IFERROR(10*HLOOKUP(AH$65,'ISE - Trabajo'!$B$5:$CI$28,Resultados!$BH70,FALSE),"n/a")</f>
        <v>6.0874550755117873</v>
      </c>
      <c r="AI70" s="15">
        <f>IFERROR(10*HLOOKUP(AI$65,'ISE - Trabajo'!$B$5:$CI$28,Resultados!$BH70,FALSE),"n/a")</f>
        <v>0</v>
      </c>
      <c r="AJ70" s="15">
        <f>IFERROR(10*HLOOKUP(AJ$65,'ISE - Trabajo'!$B$5:$CI$28,Resultados!$BH70,FALSE),"n/a")</f>
        <v>6.0101010101010104</v>
      </c>
      <c r="AK70" s="15">
        <f>IFERROR(10*HLOOKUP(AK$65,'ISE - Trabajo'!$B$5:$CI$28,Resultados!$BH70,FALSE),"n/a")</f>
        <v>9.7907025919545525</v>
      </c>
      <c r="AL70" s="15">
        <f>IFERROR(10*HLOOKUP(AL$65,'ISE - Trabajo'!$B$5:$CI$28,Resultados!$BH70,FALSE),"n/a")</f>
        <v>2.6255955749004025</v>
      </c>
      <c r="AM70" s="15">
        <f>IFERROR(10*HLOOKUP(AM$65,'ISE - Trabajo'!$B$5:$CI$28,Resultados!$BH70,FALSE),"n/a")</f>
        <v>8.8457279194966691</v>
      </c>
      <c r="AN70" s="172">
        <f>IFERROR(10*HLOOKUP(AN$65,'ISE - Trabajo'!$B$5:$CI$28,Resultados!$BH70,FALSE),"n/a")</f>
        <v>7.758888922033325</v>
      </c>
      <c r="AO70" s="15">
        <f>IFERROR(10*HLOOKUP(AO$65,'ISE - Trabajo'!$B$5:$CI$28,Resultados!$BH70,FALSE),"n/a")</f>
        <v>2.0873075365240497</v>
      </c>
      <c r="AP70" s="15">
        <f>IFERROR(10*HLOOKUP(AP$65,'ISE - Trabajo'!$B$5:$CI$28,Resultados!$BH70,FALSE),"n/a")</f>
        <v>9.0648096667121987</v>
      </c>
      <c r="AQ70" s="15">
        <f>IFERROR(10*HLOOKUP(AQ$65,'ISE - Trabajo'!$B$5:$CI$28,Resultados!$BH70,FALSE),"n/a")</f>
        <v>0.78259107221399726</v>
      </c>
      <c r="AR70" s="15">
        <f>IFERROR(10*HLOOKUP(AR$65,'ISE - Trabajo'!$B$5:$CI$28,Resultados!$BH70,FALSE),"n/a")</f>
        <v>3.8375349435774293</v>
      </c>
      <c r="AS70" s="15">
        <f>IFERROR(10*HLOOKUP(AS$65,'ISE - Trabajo'!$B$5:$CI$28,Resultados!$BH70,FALSE),"n/a")</f>
        <v>5.4846651726850757</v>
      </c>
      <c r="AT70" s="15">
        <f>IFERROR(10*HLOOKUP(AT$65,'ISE - Trabajo'!$B$5:$CI$28,Resultados!$BH70,FALSE),"n/a")</f>
        <v>7.070116861435725</v>
      </c>
      <c r="AU70" s="177">
        <f>IFERROR(10*HLOOKUP(AU$65,'ISE - Trabajo'!$B$5:$CI$28,Resultados!$BH70,FALSE),"n/a")</f>
        <v>9.3784117607403932</v>
      </c>
      <c r="AV70" s="15">
        <f>IFERROR(10*HLOOKUP(AV$65,'ISE - Trabajo'!$B$5:$CI$28,Resultados!$BH70,FALSE),"n/a")</f>
        <v>6.4211445507654128</v>
      </c>
      <c r="AW70" s="15">
        <f>IFERROR(10*HLOOKUP(AW$65,'ISE - Trabajo'!$B$5:$CI$28,Resultados!$BH70,FALSE),"n/a")</f>
        <v>0.10953114664489508</v>
      </c>
      <c r="AX70" s="15">
        <f>IFERROR(10*HLOOKUP(AX$65,'ISE - Trabajo'!$B$5:$CI$28,Resultados!$BH70,FALSE),"n/a")</f>
        <v>4.499859543252712</v>
      </c>
      <c r="AY70" s="15">
        <f>IFERROR(10*HLOOKUP(AY$65,'ISE - Trabajo'!$B$5:$CI$28,Resultados!$BH70,FALSE),"n/a")</f>
        <v>7.2863870691979482</v>
      </c>
      <c r="AZ70" s="15">
        <f>IFERROR(10*HLOOKUP(AZ$65,'ISE - Trabajo'!$B$5:$CI$28,Resultados!$BH70,FALSE),"n/a")</f>
        <v>2.6561929413300858</v>
      </c>
      <c r="BA70" s="172">
        <f>IFERROR(10*HLOOKUP(BA$65,'ISE - Trabajo'!$B$5:$CI$28,Resultados!$BH70,FALSE),"n/a")</f>
        <v>4.4412928318993581</v>
      </c>
      <c r="BB70" s="15">
        <f>IFERROR(10*HLOOKUP(BB$65,'ISE - Trabajo'!$B$5:$CI$28,Resultados!$BH70,FALSE),"n/a")</f>
        <v>5.7727151950492148</v>
      </c>
      <c r="BC70" s="15">
        <f>IFERROR(10*HLOOKUP(BC$65,'ISE - Trabajo'!$B$5:$CI$28,Resultados!$BH70,FALSE),"n/a")</f>
        <v>3.0258526223385913</v>
      </c>
      <c r="BD70" s="15">
        <f>IFERROR(10*HLOOKUP(BD$65,'ISE - Trabajo'!$B$5:$CI$28,Resultados!$BH70,FALSE),"n/a")</f>
        <v>4.6419142936272335</v>
      </c>
      <c r="BE70" s="15">
        <f>IFERROR(10*HLOOKUP(BE$65,'ISE - Trabajo'!$B$5:$CI$28,Resultados!$BH70,FALSE),"n/a")</f>
        <v>4.8939744743163534</v>
      </c>
      <c r="BF70" s="15">
        <f>IFERROR(10*HLOOKUP(BF$65,'ISE - Trabajo'!$B$5:$CI$28,Resultados!$BH70,FALSE),"n/a")</f>
        <v>0</v>
      </c>
      <c r="BG70" s="172">
        <f>IFERROR(10*HLOOKUP(BG$65,'ISE - Trabajo'!$B$5:$CI$28,Resultados!$BH70,FALSE),"n/a")</f>
        <v>1.5967155329618272</v>
      </c>
      <c r="BH70">
        <v>6</v>
      </c>
    </row>
    <row r="71" spans="1:60" x14ac:dyDescent="0.35">
      <c r="A71" s="171" t="s">
        <v>179</v>
      </c>
      <c r="B71" s="177">
        <f>IFERROR(10*HLOOKUP(B$65,'ISE - Trabajo'!$B$5:$CI$28,Resultados!$BH71,FALSE),"n/a")</f>
        <v>0</v>
      </c>
      <c r="C71" s="15">
        <f>IFERROR(10*HLOOKUP(C$65,'ISE - Trabajo'!$B$5:$CI$28,Resultados!$BH71,FALSE),"n/a")</f>
        <v>5.1167800957971679</v>
      </c>
      <c r="D71" s="15">
        <f>IFERROR(10*HLOOKUP(D$65,'ISE - Trabajo'!$B$5:$CI$28,Resultados!$BH71,FALSE),"n/a")</f>
        <v>0</v>
      </c>
      <c r="E71" s="15">
        <f>IFERROR(10*HLOOKUP(E$65,'ISE - Trabajo'!$B$5:$CI$28,Resultados!$BH71,FALSE),"n/a")</f>
        <v>1.3322659010255991</v>
      </c>
      <c r="F71" s="15">
        <f>IFERROR(10*HLOOKUP(F$65,'ISE - Trabajo'!$B$5:$CI$28,Resultados!$BH71,FALSE),"n/a")</f>
        <v>2.9953961861123863</v>
      </c>
      <c r="G71" s="15">
        <f>IFERROR(10*HLOOKUP(G$65,'ISE - Trabajo'!$B$5:$CI$28,Resultados!$BH71,FALSE),"n/a")</f>
        <v>5.9204131677289915</v>
      </c>
      <c r="H71" s="15">
        <f>IFERROR(10*HLOOKUP(H$65,'ISE - Trabajo'!$B$5:$CI$28,Resultados!$BH71,FALSE),"n/a")</f>
        <v>3.3302473969938866</v>
      </c>
      <c r="I71" s="15">
        <f>IFERROR(10*HLOOKUP(I$65,'ISE - Trabajo'!$B$5:$CI$28,Resultados!$BH71,FALSE),"n/a")</f>
        <v>2.2904143583058114</v>
      </c>
      <c r="J71" s="15">
        <f>IFERROR(10*HLOOKUP(J$65,'ISE - Trabajo'!$B$5:$CI$28,Resultados!$BH71,FALSE),"n/a")</f>
        <v>2.0109633424184072</v>
      </c>
      <c r="K71" s="15">
        <f>IFERROR(10*HLOOKUP(K$65,'ISE - Trabajo'!$B$5:$CI$28,Resultados!$BH71,FALSE),"n/a")</f>
        <v>2.2548613984278036</v>
      </c>
      <c r="L71" s="15">
        <f>IFERROR(10*HLOOKUP(L$65,'ISE - Trabajo'!$B$5:$CI$28,Resultados!$BH71,FALSE),"n/a")</f>
        <v>7.1275504651599944</v>
      </c>
      <c r="M71" s="15">
        <f>IFERROR(10*HLOOKUP(M$65,'ISE - Trabajo'!$B$5:$CI$28,Resultados!$BH71,FALSE),"n/a")</f>
        <v>4.0885264997087951</v>
      </c>
      <c r="N71" s="177">
        <f>IFERROR(10*HLOOKUP(N$65,'ISE - Trabajo'!$B$5:$CI$28,Resultados!$BH71,FALSE),"n/a")</f>
        <v>4.3720190779014292</v>
      </c>
      <c r="O71" s="15">
        <f>IFERROR(10*HLOOKUP(O$65,'ISE - Trabajo'!$B$5:$CI$28,Resultados!$BH71,FALSE),"n/a")</f>
        <v>5.9912854030501084</v>
      </c>
      <c r="P71" s="15">
        <f>IFERROR(10*HLOOKUP(P$65,'ISE - Trabajo'!$B$5:$CI$28,Resultados!$BH71,FALSE),"n/a")</f>
        <v>7.6570394859958837</v>
      </c>
      <c r="Q71" s="15">
        <f>IFERROR(10*HLOOKUP(Q$65,'ISE - Trabajo'!$B$5:$CI$28,Resultados!$BH71,FALSE),"n/a")</f>
        <v>7.1342383107088994</v>
      </c>
      <c r="R71" s="15">
        <f>IFERROR(10*HLOOKUP(R$65,'ISE - Trabajo'!$B$5:$CI$28,Resultados!$BH71,FALSE),"n/a")</f>
        <v>6.617647058823529</v>
      </c>
      <c r="S71" s="15">
        <f>IFERROR(10*HLOOKUP(S$65,'ISE - Trabajo'!$B$5:$CI$28,Resultados!$BH71,FALSE),"n/a")</f>
        <v>0</v>
      </c>
      <c r="T71" s="172">
        <f>IFERROR(10*HLOOKUP(T$65,'ISE - Trabajo'!$B$5:$CI$28,Resultados!$BH71,FALSE),"n/a")</f>
        <v>5.7333333333333343</v>
      </c>
      <c r="U71" s="15">
        <f>IFERROR(10*HLOOKUP(U$65,'ISE - Trabajo'!$B$5:$CI$28,Resultados!$BH71,FALSE),"n/a")</f>
        <v>8.3065953654188931</v>
      </c>
      <c r="V71" s="15">
        <f>IFERROR(10*HLOOKUP(V$65,'ISE - Trabajo'!$B$5:$CI$28,Resultados!$BH71,FALSE),"n/a")</f>
        <v>9.5690583925878041</v>
      </c>
      <c r="W71" s="15">
        <f>IFERROR(10*HLOOKUP(W$65,'ISE - Trabajo'!$B$5:$CI$28,Resultados!$BH71,FALSE),"n/a")</f>
        <v>7.0339979616902282</v>
      </c>
      <c r="X71" s="15">
        <f>IFERROR(10*HLOOKUP(X$65,'ISE - Trabajo'!$B$5:$CI$28,Resultados!$BH71,FALSE),"n/a")</f>
        <v>4.1671132363246643</v>
      </c>
      <c r="Y71" s="15">
        <f>IFERROR(10*HLOOKUP(Y$65,'ISE - Trabajo'!$B$5:$CI$28,Resultados!$BH71,FALSE),"n/a")</f>
        <v>10</v>
      </c>
      <c r="Z71" s="15">
        <f>IFERROR(10*HLOOKUP(Z$65,'ISE - Trabajo'!$B$5:$CI$28,Resultados!$BH71,FALSE),"n/a")</f>
        <v>8.0255020252255882</v>
      </c>
      <c r="AA71" s="15">
        <f>IFERROR(10*HLOOKUP(AA$65,'ISE - Trabajo'!$B$5:$CI$28,Resultados!$BH71,FALSE),"n/a")</f>
        <v>5.4466465999380613</v>
      </c>
      <c r="AB71" s="15">
        <f>IFERROR(10*HLOOKUP(AB$65,'ISE - Trabajo'!$B$5:$CI$28,Resultados!$BH71,FALSE),"n/a")</f>
        <v>2.9517557840205417</v>
      </c>
      <c r="AC71" s="15">
        <f>IFERROR(10*HLOOKUP(AC$65,'ISE - Trabajo'!$B$5:$CI$28,Resultados!$BH71,FALSE),"n/a")</f>
        <v>4.2115283783206134</v>
      </c>
      <c r="AD71" s="15">
        <f>IFERROR(10*HLOOKUP(AD$65,'ISE - Trabajo'!$B$5:$CI$28,Resultados!$BH71,FALSE),"n/a")</f>
        <v>4.9712584615439983</v>
      </c>
      <c r="AE71" s="15">
        <f>IFERROR(10*HLOOKUP(AE$65,'ISE - Trabajo'!$B$5:$CI$28,Resultados!$BH71,FALSE),"n/a")</f>
        <v>8.4128218551691329</v>
      </c>
      <c r="AF71" s="15">
        <f>IFERROR(10*HLOOKUP(AF$65,'ISE - Trabajo'!$B$5:$CI$28,Resultados!$BH71,FALSE),"n/a")</f>
        <v>4.0822784810126587</v>
      </c>
      <c r="AG71" s="177">
        <f>IFERROR(10*HLOOKUP(AG$65,'ISE - Trabajo'!$B$5:$CI$28,Resultados!$BH71,FALSE),"n/a")</f>
        <v>4.611235200556977</v>
      </c>
      <c r="AH71" s="15">
        <f>IFERROR(10*HLOOKUP(AH$65,'ISE - Trabajo'!$B$5:$CI$28,Resultados!$BH71,FALSE),"n/a")</f>
        <v>0.36625591475286545</v>
      </c>
      <c r="AI71" s="15">
        <f>IFERROR(10*HLOOKUP(AI$65,'ISE - Trabajo'!$B$5:$CI$28,Resultados!$BH71,FALSE),"n/a")</f>
        <v>3.1</v>
      </c>
      <c r="AJ71" s="15">
        <f>IFERROR(10*HLOOKUP(AJ$65,'ISE - Trabajo'!$B$5:$CI$28,Resultados!$BH71,FALSE),"n/a")</f>
        <v>8.0303030303030312</v>
      </c>
      <c r="AK71" s="15">
        <f>IFERROR(10*HLOOKUP(AK$65,'ISE - Trabajo'!$B$5:$CI$28,Resultados!$BH71,FALSE),"n/a")</f>
        <v>9.7793310351645886</v>
      </c>
      <c r="AL71" s="15">
        <f>IFERROR(10*HLOOKUP(AL$65,'ISE - Trabajo'!$B$5:$CI$28,Resultados!$BH71,FALSE),"n/a")</f>
        <v>2.0248527335379594</v>
      </c>
      <c r="AM71" s="15">
        <f>IFERROR(10*HLOOKUP(AM$65,'ISE - Trabajo'!$B$5:$CI$28,Resultados!$BH71,FALSE),"n/a")</f>
        <v>9.7811062261281805</v>
      </c>
      <c r="AN71" s="172">
        <f>IFERROR(10*HLOOKUP(AN$65,'ISE - Trabajo'!$B$5:$CI$28,Resultados!$BH71,FALSE),"n/a")</f>
        <v>5.6612524149519805</v>
      </c>
      <c r="AO71" s="15">
        <f>IFERROR(10*HLOOKUP(AO$65,'ISE - Trabajo'!$B$5:$CI$28,Resultados!$BH71,FALSE),"n/a")</f>
        <v>7.6411726620772535</v>
      </c>
      <c r="AP71" s="15">
        <f>IFERROR(10*HLOOKUP(AP$65,'ISE - Trabajo'!$B$5:$CI$28,Resultados!$BH71,FALSE),"n/a")</f>
        <v>7.4346860960621184</v>
      </c>
      <c r="AQ71" s="15">
        <f>IFERROR(10*HLOOKUP(AQ$65,'ISE - Trabajo'!$B$5:$CI$28,Resultados!$BH71,FALSE),"n/a")</f>
        <v>2.3489464718281212</v>
      </c>
      <c r="AR71" s="15">
        <f>IFERROR(10*HLOOKUP(AR$65,'ISE - Trabajo'!$B$5:$CI$28,Resultados!$BH71,FALSE),"n/a")</f>
        <v>9.8813643090742147</v>
      </c>
      <c r="AS71" s="15">
        <f>IFERROR(10*HLOOKUP(AS$65,'ISE - Trabajo'!$B$5:$CI$28,Resultados!$BH71,FALSE),"n/a")</f>
        <v>4.941399787885917</v>
      </c>
      <c r="AT71" s="15">
        <f>IFERROR(10*HLOOKUP(AT$65,'ISE - Trabajo'!$B$5:$CI$28,Resultados!$BH71,FALSE),"n/a")</f>
        <v>8.6742610232740827</v>
      </c>
      <c r="AU71" s="177">
        <f>IFERROR(10*HLOOKUP(AU$65,'ISE - Trabajo'!$B$5:$CI$28,Resultados!$BH71,FALSE),"n/a")</f>
        <v>3.2411674972028273</v>
      </c>
      <c r="AV71" s="15">
        <f>IFERROR(10*HLOOKUP(AV$65,'ISE - Trabajo'!$B$5:$CI$28,Resultados!$BH71,FALSE),"n/a")</f>
        <v>2.2948516800341645</v>
      </c>
      <c r="AW71" s="15">
        <f>IFERROR(10*HLOOKUP(AW$65,'ISE - Trabajo'!$B$5:$CI$28,Resultados!$BH71,FALSE),"n/a")</f>
        <v>6.8003966098676161</v>
      </c>
      <c r="AX71" s="15">
        <f>IFERROR(10*HLOOKUP(AX$65,'ISE - Trabajo'!$B$5:$CI$28,Resultados!$BH71,FALSE),"n/a")</f>
        <v>3.1990579287978975</v>
      </c>
      <c r="AY71" s="15">
        <f>IFERROR(10*HLOOKUP(AY$65,'ISE - Trabajo'!$B$5:$CI$28,Resultados!$BH71,FALSE),"n/a")</f>
        <v>7.3611479688575514</v>
      </c>
      <c r="AZ71" s="15">
        <f>IFERROR(10*HLOOKUP(AZ$65,'ISE - Trabajo'!$B$5:$CI$28,Resultados!$BH71,FALSE),"n/a")</f>
        <v>2.3604389780677337</v>
      </c>
      <c r="BA71" s="172">
        <f>IFERROR(10*HLOOKUP(BA$65,'ISE - Trabajo'!$B$5:$CI$28,Resultados!$BH71,FALSE),"n/a")</f>
        <v>4.7651618172867414</v>
      </c>
      <c r="BB71" s="15">
        <f>IFERROR(10*HLOOKUP(BB$65,'ISE - Trabajo'!$B$5:$CI$28,Resultados!$BH71,FALSE),"n/a")</f>
        <v>5.4002811818527165</v>
      </c>
      <c r="BC71" s="15">
        <f>IFERROR(10*HLOOKUP(BC$65,'ISE - Trabajo'!$B$5:$CI$28,Resultados!$BH71,FALSE),"n/a")</f>
        <v>8.872998997906425</v>
      </c>
      <c r="BD71" s="15">
        <f>IFERROR(10*HLOOKUP(BD$65,'ISE - Trabajo'!$B$5:$CI$28,Resultados!$BH71,FALSE),"n/a")</f>
        <v>2.1442958592158141</v>
      </c>
      <c r="BE71" s="15">
        <f>IFERROR(10*HLOOKUP(BE$65,'ISE - Trabajo'!$B$5:$CI$28,Resultados!$BH71,FALSE),"n/a")</f>
        <v>2.0117994165515376</v>
      </c>
      <c r="BF71" s="15">
        <f>IFERROR(10*HLOOKUP(BF$65,'ISE - Trabajo'!$B$5:$CI$28,Resultados!$BH71,FALSE),"n/a")</f>
        <v>0.1165418615790868</v>
      </c>
      <c r="BG71" s="172">
        <f>IFERROR(10*HLOOKUP(BG$65,'ISE - Trabajo'!$B$5:$CI$28,Resultados!$BH71,FALSE),"n/a")</f>
        <v>1.1371142737802953</v>
      </c>
      <c r="BH71">
        <v>7</v>
      </c>
    </row>
    <row r="72" spans="1:60" x14ac:dyDescent="0.35">
      <c r="A72" s="171" t="s">
        <v>180</v>
      </c>
      <c r="B72" s="177">
        <f>IFERROR(10*HLOOKUP(B$65,'ISE - Trabajo'!$B$5:$CI$28,Resultados!$BH72,FALSE),"n/a")</f>
        <v>0</v>
      </c>
      <c r="C72" s="15">
        <f>IFERROR(10*HLOOKUP(C$65,'ISE - Trabajo'!$B$5:$CI$28,Resultados!$BH72,FALSE),"n/a")</f>
        <v>0</v>
      </c>
      <c r="D72" s="15">
        <f>IFERROR(10*HLOOKUP(D$65,'ISE - Trabajo'!$B$5:$CI$28,Resultados!$BH72,FALSE),"n/a")</f>
        <v>0</v>
      </c>
      <c r="E72" s="15">
        <f>IFERROR(10*HLOOKUP(E$65,'ISE - Trabajo'!$B$5:$CI$28,Resultados!$BH72,FALSE),"n/a")</f>
        <v>6.9236703383983169</v>
      </c>
      <c r="F72" s="15">
        <f>IFERROR(10*HLOOKUP(F$65,'ISE - Trabajo'!$B$5:$CI$28,Resultados!$BH72,FALSE),"n/a")</f>
        <v>10</v>
      </c>
      <c r="G72" s="15">
        <f>IFERROR(10*HLOOKUP(G$65,'ISE - Trabajo'!$B$5:$CI$28,Resultados!$BH72,FALSE),"n/a")</f>
        <v>5.7761016565602024</v>
      </c>
      <c r="H72" s="15">
        <f>IFERROR(10*HLOOKUP(H$65,'ISE - Trabajo'!$B$5:$CI$28,Resultados!$BH72,FALSE),"n/a")</f>
        <v>0.83044777228142164</v>
      </c>
      <c r="I72" s="15">
        <f>IFERROR(10*HLOOKUP(I$65,'ISE - Trabajo'!$B$5:$CI$28,Resultados!$BH72,FALSE),"n/a")</f>
        <v>0</v>
      </c>
      <c r="J72" s="15">
        <f>IFERROR(10*HLOOKUP(J$65,'ISE - Trabajo'!$B$5:$CI$28,Resultados!$BH72,FALSE),"n/a")</f>
        <v>2.9522628060369493</v>
      </c>
      <c r="K72" s="15">
        <f>IFERROR(10*HLOOKUP(K$65,'ISE - Trabajo'!$B$5:$CI$28,Resultados!$BH72,FALSE),"n/a")</f>
        <v>1.3446421183285064</v>
      </c>
      <c r="L72" s="15">
        <f>IFERROR(10*HLOOKUP(L$65,'ISE - Trabajo'!$B$5:$CI$28,Resultados!$BH72,FALSE),"n/a")</f>
        <v>8.9914223243819027</v>
      </c>
      <c r="M72" s="15">
        <f>IFERROR(10*HLOOKUP(M$65,'ISE - Trabajo'!$B$5:$CI$28,Resultados!$BH72,FALSE),"n/a")</f>
        <v>10</v>
      </c>
      <c r="N72" s="177">
        <f>IFERROR(10*HLOOKUP(N$65,'ISE - Trabajo'!$B$5:$CI$28,Resultados!$BH72,FALSE),"n/a")</f>
        <v>8.3783783783783772</v>
      </c>
      <c r="O72" s="15">
        <f>IFERROR(10*HLOOKUP(O$65,'ISE - Trabajo'!$B$5:$CI$28,Resultados!$BH72,FALSE),"n/a")</f>
        <v>10</v>
      </c>
      <c r="P72" s="15">
        <f>IFERROR(10*HLOOKUP(P$65,'ISE - Trabajo'!$B$5:$CI$28,Resultados!$BH72,FALSE),"n/a")</f>
        <v>3.7645811240721079</v>
      </c>
      <c r="Q72" s="15">
        <f>IFERROR(10*HLOOKUP(Q$65,'ISE - Trabajo'!$B$5:$CI$28,Resultados!$BH72,FALSE),"n/a")</f>
        <v>9.8717948717948723</v>
      </c>
      <c r="R72" s="15">
        <f>IFERROR(10*HLOOKUP(R$65,'ISE - Trabajo'!$B$5:$CI$28,Resultados!$BH72,FALSE),"n/a")</f>
        <v>6.25</v>
      </c>
      <c r="S72" s="15">
        <f>IFERROR(10*HLOOKUP(S$65,'ISE - Trabajo'!$B$5:$CI$28,Resultados!$BH72,FALSE),"n/a")</f>
        <v>1.1851851851851842</v>
      </c>
      <c r="T72" s="172">
        <f>IFERROR(10*HLOOKUP(T$65,'ISE - Trabajo'!$B$5:$CI$28,Resultados!$BH72,FALSE),"n/a")</f>
        <v>8.0088888888888903</v>
      </c>
      <c r="U72" s="15">
        <f>IFERROR(10*HLOOKUP(U$65,'ISE - Trabajo'!$B$5:$CI$28,Resultados!$BH72,FALSE),"n/a")</f>
        <v>6.3203463203463208</v>
      </c>
      <c r="V72" s="15">
        <f>IFERROR(10*HLOOKUP(V$65,'ISE - Trabajo'!$B$5:$CI$28,Resultados!$BH72,FALSE),"n/a")</f>
        <v>5.6043956043956031</v>
      </c>
      <c r="W72" s="15">
        <f>IFERROR(10*HLOOKUP(W$65,'ISE - Trabajo'!$B$5:$CI$28,Resultados!$BH72,FALSE),"n/a")</f>
        <v>4.9355841848067525</v>
      </c>
      <c r="X72" s="15">
        <f>IFERROR(10*HLOOKUP(X$65,'ISE - Trabajo'!$B$5:$CI$28,Resultados!$BH72,FALSE),"n/a")</f>
        <v>6.3209530483531893</v>
      </c>
      <c r="Y72" s="15">
        <f>IFERROR(10*HLOOKUP(Y$65,'ISE - Trabajo'!$B$5:$CI$28,Resultados!$BH72,FALSE),"n/a")</f>
        <v>6.1653268500831633</v>
      </c>
      <c r="Z72" s="15">
        <f>IFERROR(10*HLOOKUP(Z$65,'ISE - Trabajo'!$B$5:$CI$28,Resultados!$BH72,FALSE),"n/a")</f>
        <v>5.4485849563811017</v>
      </c>
      <c r="AA72" s="15">
        <f>IFERROR(10*HLOOKUP(AA$65,'ISE - Trabajo'!$B$5:$CI$28,Resultados!$BH72,FALSE),"n/a")</f>
        <v>4.1700059902844293</v>
      </c>
      <c r="AB72" s="15">
        <f>IFERROR(10*HLOOKUP(AB$65,'ISE - Trabajo'!$B$5:$CI$28,Resultados!$BH72,FALSE),"n/a")</f>
        <v>4.4761935249172211</v>
      </c>
      <c r="AC72" s="15">
        <f>IFERROR(10*HLOOKUP(AC$65,'ISE - Trabajo'!$B$5:$CI$28,Resultados!$BH72,FALSE),"n/a")</f>
        <v>1.7488492727405158</v>
      </c>
      <c r="AD72" s="15">
        <f>IFERROR(10*HLOOKUP(AD$65,'ISE - Trabajo'!$B$5:$CI$28,Resultados!$BH72,FALSE),"n/a")</f>
        <v>5.2679946221698462</v>
      </c>
      <c r="AE72" s="15">
        <f>IFERROR(10*HLOOKUP(AE$65,'ISE - Trabajo'!$B$5:$CI$28,Resultados!$BH72,FALSE),"n/a")</f>
        <v>1.8522094167356939</v>
      </c>
      <c r="AF72" s="15">
        <f>IFERROR(10*HLOOKUP(AF$65,'ISE - Trabajo'!$B$5:$CI$28,Resultados!$BH72,FALSE),"n/a")</f>
        <v>2.7531645569620262</v>
      </c>
      <c r="AG72" s="177">
        <f>IFERROR(10*HLOOKUP(AG$65,'ISE - Trabajo'!$B$5:$CI$28,Resultados!$BH72,FALSE),"n/a")</f>
        <v>0</v>
      </c>
      <c r="AH72" s="15">
        <f>IFERROR(10*HLOOKUP(AH$65,'ISE - Trabajo'!$B$5:$CI$28,Resultados!$BH72,FALSE),"n/a")</f>
        <v>7.4504085027293421</v>
      </c>
      <c r="AI72" s="15">
        <f>IFERROR(10*HLOOKUP(AI$65,'ISE - Trabajo'!$B$5:$CI$28,Resultados!$BH72,FALSE),"n/a")</f>
        <v>2.8000000000000003</v>
      </c>
      <c r="AJ72" s="15">
        <f>IFERROR(10*HLOOKUP(AJ$65,'ISE - Trabajo'!$B$5:$CI$28,Resultados!$BH72,FALSE),"n/a")</f>
        <v>2.3737373737373737</v>
      </c>
      <c r="AK72" s="15">
        <f>IFERROR(10*HLOOKUP(AK$65,'ISE - Trabajo'!$B$5:$CI$28,Resultados!$BH72,FALSE),"n/a")</f>
        <v>9.8206857831534506</v>
      </c>
      <c r="AL72" s="15">
        <f>IFERROR(10*HLOOKUP(AL$65,'ISE - Trabajo'!$B$5:$CI$28,Resultados!$BH72,FALSE),"n/a")</f>
        <v>4.3423167192265497</v>
      </c>
      <c r="AM72" s="15">
        <f>IFERROR(10*HLOOKUP(AM$65,'ISE - Trabajo'!$B$5:$CI$28,Resultados!$BH72,FALSE),"n/a")</f>
        <v>6.9421342970993916</v>
      </c>
      <c r="AN72" s="172">
        <f>IFERROR(10*HLOOKUP(AN$65,'ISE - Trabajo'!$B$5:$CI$28,Resultados!$BH72,FALSE),"n/a")</f>
        <v>8.3640991520716756</v>
      </c>
      <c r="AO72" s="15">
        <f>IFERROR(10*HLOOKUP(AO$65,'ISE - Trabajo'!$B$5:$CI$28,Resultados!$BH72,FALSE),"n/a")</f>
        <v>2.6912879235721765</v>
      </c>
      <c r="AP72" s="15">
        <f>IFERROR(10*HLOOKUP(AP$65,'ISE - Trabajo'!$B$5:$CI$28,Resultados!$BH72,FALSE),"n/a")</f>
        <v>8.4452245689681096</v>
      </c>
      <c r="AQ72" s="15">
        <f>IFERROR(10*HLOOKUP(AQ$65,'ISE - Trabajo'!$B$5:$CI$28,Resultados!$BH72,FALSE),"n/a")</f>
        <v>4.8924959231554013</v>
      </c>
      <c r="AR72" s="15">
        <f>IFERROR(10*HLOOKUP(AR$65,'ISE - Trabajo'!$B$5:$CI$28,Resultados!$BH72,FALSE),"n/a")</f>
        <v>4.6218486780312107</v>
      </c>
      <c r="AS72" s="15">
        <f>IFERROR(10*HLOOKUP(AS$65,'ISE - Trabajo'!$B$5:$CI$28,Resultados!$BH72,FALSE),"n/a")</f>
        <v>1.5245916611924468</v>
      </c>
      <c r="AT72" s="15">
        <f>IFERROR(10*HLOOKUP(AT$65,'ISE - Trabajo'!$B$5:$CI$28,Resultados!$BH72,FALSE),"n/a")</f>
        <v>7.070116861435725</v>
      </c>
      <c r="AU72" s="177">
        <f>IFERROR(10*HLOOKUP(AU$65,'ISE - Trabajo'!$B$5:$CI$28,Resultados!$BH72,FALSE),"n/a")</f>
        <v>0.79181767970684869</v>
      </c>
      <c r="AV72" s="15">
        <f>IFERROR(10*HLOOKUP(AV$65,'ISE - Trabajo'!$B$5:$CI$28,Resultados!$BH72,FALSE),"n/a")</f>
        <v>0.51274271898529822</v>
      </c>
      <c r="AW72" s="15">
        <f>IFERROR(10*HLOOKUP(AW$65,'ISE - Trabajo'!$B$5:$CI$28,Resultados!$BH72,FALSE),"n/a")</f>
        <v>1.9049768520304846</v>
      </c>
      <c r="AX72" s="15">
        <f>IFERROR(10*HLOOKUP(AX$65,'ISE - Trabajo'!$B$5:$CI$28,Resultados!$BH72,FALSE),"n/a")</f>
        <v>1.0295047629697225</v>
      </c>
      <c r="AY72" s="15">
        <f>IFERROR(10*HLOOKUP(AY$65,'ISE - Trabajo'!$B$5:$CI$28,Resultados!$BH72,FALSE),"n/a")</f>
        <v>1.3306939467609225</v>
      </c>
      <c r="AZ72" s="15">
        <f>IFERROR(10*HLOOKUP(AZ$65,'ISE - Trabajo'!$B$5:$CI$28,Resultados!$BH72,FALSE),"n/a")</f>
        <v>0</v>
      </c>
      <c r="BA72" s="172">
        <f>IFERROR(10*HLOOKUP(BA$65,'ISE - Trabajo'!$B$5:$CI$28,Resultados!$BH72,FALSE),"n/a")</f>
        <v>1.1465546806054232</v>
      </c>
      <c r="BB72" s="15">
        <f>IFERROR(10*HLOOKUP(BB$65,'ISE - Trabajo'!$B$5:$CI$28,Resultados!$BH72,FALSE),"n/a")</f>
        <v>4.2361716022054763</v>
      </c>
      <c r="BC72" s="15">
        <f>IFERROR(10*HLOOKUP(BC$65,'ISE - Trabajo'!$B$5:$CI$28,Resultados!$BH72,FALSE),"n/a")</f>
        <v>1.7264867611012948</v>
      </c>
      <c r="BD72" s="15">
        <f>IFERROR(10*HLOOKUP(BD$65,'ISE - Trabajo'!$B$5:$CI$28,Resultados!$BH72,FALSE),"n/a")</f>
        <v>6.2120037781251334</v>
      </c>
      <c r="BE72" s="15">
        <f>IFERROR(10*HLOOKUP(BE$65,'ISE - Trabajo'!$B$5:$CI$28,Resultados!$BH72,FALSE),"n/a")</f>
        <v>5.3679400395355898</v>
      </c>
      <c r="BF72" s="15">
        <f>IFERROR(10*HLOOKUP(BF$65,'ISE - Trabajo'!$B$5:$CI$28,Resultados!$BH72,FALSE),"n/a")</f>
        <v>3.383212364617536</v>
      </c>
      <c r="BG72" s="172">
        <f>IFERROR(10*HLOOKUP(BG$65,'ISE - Trabajo'!$B$5:$CI$28,Resultados!$BH72,FALSE),"n/a")</f>
        <v>1.6813740971281288</v>
      </c>
      <c r="BH72">
        <v>8</v>
      </c>
    </row>
    <row r="73" spans="1:60" x14ac:dyDescent="0.35">
      <c r="A73" s="171" t="s">
        <v>181</v>
      </c>
      <c r="B73" s="177">
        <f>IFERROR(10*HLOOKUP(B$65,'ISE - Trabajo'!$B$5:$CI$28,Resultados!$BH73,FALSE),"n/a")</f>
        <v>9.7962641098517622</v>
      </c>
      <c r="C73" s="15">
        <f>IFERROR(10*HLOOKUP(C$65,'ISE - Trabajo'!$B$5:$CI$28,Resultados!$BH73,FALSE),"n/a")</f>
        <v>0.43465807592182293</v>
      </c>
      <c r="D73" s="15">
        <f>IFERROR(10*HLOOKUP(D$65,'ISE - Trabajo'!$B$5:$CI$28,Resultados!$BH73,FALSE),"n/a")</f>
        <v>1.6244542376891955</v>
      </c>
      <c r="E73" s="15">
        <f>IFERROR(10*HLOOKUP(E$65,'ISE - Trabajo'!$B$5:$CI$28,Resultados!$BH73,FALSE),"n/a")</f>
        <v>6.5073783523099218</v>
      </c>
      <c r="F73" s="15">
        <f>IFERROR(10*HLOOKUP(F$65,'ISE - Trabajo'!$B$5:$CI$28,Resultados!$BH73,FALSE),"n/a")</f>
        <v>0</v>
      </c>
      <c r="G73" s="15">
        <f>IFERROR(10*HLOOKUP(G$65,'ISE - Trabajo'!$B$5:$CI$28,Resultados!$BH73,FALSE),"n/a")</f>
        <v>5.6103762213418973</v>
      </c>
      <c r="H73" s="15">
        <f>IFERROR(10*HLOOKUP(H$65,'ISE - Trabajo'!$B$5:$CI$28,Resultados!$BH73,FALSE),"n/a")</f>
        <v>9.1288110228212709</v>
      </c>
      <c r="I73" s="15">
        <f>IFERROR(10*HLOOKUP(I$65,'ISE - Trabajo'!$B$5:$CI$28,Resultados!$BH73,FALSE),"n/a")</f>
        <v>5.653518364525886</v>
      </c>
      <c r="J73" s="15">
        <f>IFERROR(10*HLOOKUP(J$65,'ISE - Trabajo'!$B$5:$CI$28,Resultados!$BH73,FALSE),"n/a")</f>
        <v>9.7462657917822426</v>
      </c>
      <c r="K73" s="15">
        <f>IFERROR(10*HLOOKUP(K$65,'ISE - Trabajo'!$B$5:$CI$28,Resultados!$BH73,FALSE),"n/a")</f>
        <v>6.4129085643359556</v>
      </c>
      <c r="L73" s="15">
        <f>IFERROR(10*HLOOKUP(L$65,'ISE - Trabajo'!$B$5:$CI$28,Resultados!$BH73,FALSE),"n/a")</f>
        <v>5.3307170488310831</v>
      </c>
      <c r="M73" s="15">
        <f>IFERROR(10*HLOOKUP(M$65,'ISE - Trabajo'!$B$5:$CI$28,Resultados!$BH73,FALSE),"n/a")</f>
        <v>5.5445544554455441</v>
      </c>
      <c r="N73" s="177">
        <f>IFERROR(10*HLOOKUP(N$65,'ISE - Trabajo'!$B$5:$CI$28,Resultados!$BH73,FALSE),"n/a")</f>
        <v>3.5907335907335924</v>
      </c>
      <c r="O73" s="15">
        <f>IFERROR(10*HLOOKUP(O$65,'ISE - Trabajo'!$B$5:$CI$28,Resultados!$BH73,FALSE),"n/a")</f>
        <v>3.2275132275132274</v>
      </c>
      <c r="P73" s="15">
        <f>IFERROR(10*HLOOKUP(P$65,'ISE - Trabajo'!$B$5:$CI$28,Resultados!$BH73,FALSE),"n/a")</f>
        <v>1.4013028329041033</v>
      </c>
      <c r="Q73" s="15">
        <f>IFERROR(10*HLOOKUP(Q$65,'ISE - Trabajo'!$B$5:$CI$28,Resultados!$BH73,FALSE),"n/a")</f>
        <v>3.2234432234432235</v>
      </c>
      <c r="R73" s="15">
        <f>IFERROR(10*HLOOKUP(R$65,'ISE - Trabajo'!$B$5:$CI$28,Resultados!$BH73,FALSE),"n/a")</f>
        <v>5</v>
      </c>
      <c r="S73" s="15">
        <f>IFERROR(10*HLOOKUP(S$65,'ISE - Trabajo'!$B$5:$CI$28,Resultados!$BH73,FALSE),"n/a")</f>
        <v>1.3770723104056422</v>
      </c>
      <c r="T73" s="172">
        <f>IFERROR(10*HLOOKUP(T$65,'ISE - Trabajo'!$B$5:$CI$28,Resultados!$BH73,FALSE),"n/a")</f>
        <v>6.6273015873015879</v>
      </c>
      <c r="U73" s="15">
        <f>IFERROR(10*HLOOKUP(U$65,'ISE - Trabajo'!$B$5:$CI$28,Resultados!$BH73,FALSE),"n/a")</f>
        <v>8.4230055658627059</v>
      </c>
      <c r="V73" s="15">
        <f>IFERROR(10*HLOOKUP(V$65,'ISE - Trabajo'!$B$5:$CI$28,Resultados!$BH73,FALSE),"n/a")</f>
        <v>7.1742543171114601</v>
      </c>
      <c r="W73" s="15">
        <f>IFERROR(10*HLOOKUP(W$65,'ISE - Trabajo'!$B$5:$CI$28,Resultados!$BH73,FALSE),"n/a")</f>
        <v>5.7034968585390615</v>
      </c>
      <c r="X73" s="15">
        <f>IFERROR(10*HLOOKUP(X$65,'ISE - Trabajo'!$B$5:$CI$28,Resultados!$BH73,FALSE),"n/a")</f>
        <v>6.5962558814696193</v>
      </c>
      <c r="Y73" s="15">
        <f>IFERROR(10*HLOOKUP(Y$65,'ISE - Trabajo'!$B$5:$CI$28,Resultados!$BH73,FALSE),"n/a")</f>
        <v>7.6812413558031771</v>
      </c>
      <c r="Z73" s="15">
        <f>IFERROR(10*HLOOKUP(Z$65,'ISE - Trabajo'!$B$5:$CI$28,Resultados!$BH73,FALSE),"n/a")</f>
        <v>6.4518425994903694</v>
      </c>
      <c r="AA73" s="15">
        <f>IFERROR(10*HLOOKUP(AA$65,'ISE - Trabajo'!$B$5:$CI$28,Resultados!$BH73,FALSE),"n/a")</f>
        <v>7.4905295078848706</v>
      </c>
      <c r="AB73" s="15">
        <f>IFERROR(10*HLOOKUP(AB$65,'ISE - Trabajo'!$B$5:$CI$28,Resultados!$BH73,FALSE),"n/a")</f>
        <v>6.2924944494026001</v>
      </c>
      <c r="AC73" s="15">
        <f>IFERROR(10*HLOOKUP(AC$65,'ISE - Trabajo'!$B$5:$CI$28,Resultados!$BH73,FALSE),"n/a")</f>
        <v>8.8204984901510723</v>
      </c>
      <c r="AD73" s="15">
        <f>IFERROR(10*HLOOKUP(AD$65,'ISE - Trabajo'!$B$5:$CI$28,Resultados!$BH73,FALSE),"n/a")</f>
        <v>10</v>
      </c>
      <c r="AE73" s="15">
        <f>IFERROR(10*HLOOKUP(AE$65,'ISE - Trabajo'!$B$5:$CI$28,Resultados!$BH73,FALSE),"n/a")</f>
        <v>9.5034575974154585</v>
      </c>
      <c r="AF73" s="15">
        <f>IFERROR(10*HLOOKUP(AF$65,'ISE - Trabajo'!$B$5:$CI$28,Resultados!$BH73,FALSE),"n/a")</f>
        <v>6.7405063291139244</v>
      </c>
      <c r="AG73" s="177">
        <f>IFERROR(10*HLOOKUP(AG$65,'ISE - Trabajo'!$B$5:$CI$28,Resultados!$BH73,FALSE),"n/a")</f>
        <v>7.8571413186698011</v>
      </c>
      <c r="AH73" s="15">
        <f>IFERROR(10*HLOOKUP(AH$65,'ISE - Trabajo'!$B$5:$CI$28,Resultados!$BH73,FALSE),"n/a")</f>
        <v>1.7041914022934535</v>
      </c>
      <c r="AI73" s="15">
        <f>IFERROR(10*HLOOKUP(AI$65,'ISE - Trabajo'!$B$5:$CI$28,Resultados!$BH73,FALSE),"n/a")</f>
        <v>10</v>
      </c>
      <c r="AJ73" s="15">
        <f>IFERROR(10*HLOOKUP(AJ$65,'ISE - Trabajo'!$B$5:$CI$28,Resultados!$BH73,FALSE),"n/a")</f>
        <v>9.1414141414141401</v>
      </c>
      <c r="AK73" s="15">
        <f>IFERROR(10*HLOOKUP(AK$65,'ISE - Trabajo'!$B$5:$CI$28,Resultados!$BH73,FALSE),"n/a")</f>
        <v>9.7672718774564178</v>
      </c>
      <c r="AL73" s="15">
        <f>IFERROR(10*HLOOKUP(AL$65,'ISE - Trabajo'!$B$5:$CI$28,Resultados!$BH73,FALSE),"n/a")</f>
        <v>6.8143273792579686</v>
      </c>
      <c r="AM73" s="15">
        <f>IFERROR(10*HLOOKUP(AM$65,'ISE - Trabajo'!$B$5:$CI$28,Resultados!$BH73,FALSE),"n/a")</f>
        <v>9.8882919077435361</v>
      </c>
      <c r="AN73" s="172">
        <f>IFERROR(10*HLOOKUP(AN$65,'ISE - Trabajo'!$B$5:$CI$28,Resultados!$BH73,FALSE),"n/a")</f>
        <v>9.8753879274985756</v>
      </c>
      <c r="AO73" s="15">
        <f>IFERROR(10*HLOOKUP(AO$65,'ISE - Trabajo'!$B$5:$CI$28,Resultados!$BH73,FALSE),"n/a")</f>
        <v>9.9200670294166322</v>
      </c>
      <c r="AP73" s="15">
        <f>IFERROR(10*HLOOKUP(AP$65,'ISE - Trabajo'!$B$5:$CI$28,Resultados!$BH73,FALSE),"n/a")</f>
        <v>9.7944926131075896</v>
      </c>
      <c r="AQ73" s="15">
        <f>IFERROR(10*HLOOKUP(AQ$65,'ISE - Trabajo'!$B$5:$CI$28,Resultados!$BH73,FALSE),"n/a")</f>
        <v>5.6614159611467629</v>
      </c>
      <c r="AR73" s="15">
        <f>IFERROR(10*HLOOKUP(AR$65,'ISE - Trabajo'!$B$5:$CI$28,Resultados!$BH73,FALSE),"n/a")</f>
        <v>10</v>
      </c>
      <c r="AS73" s="15">
        <f>IFERROR(10*HLOOKUP(AS$65,'ISE - Trabajo'!$B$5:$CI$28,Resultados!$BH73,FALSE),"n/a")</f>
        <v>9.0654180626618093</v>
      </c>
      <c r="AT73" s="15">
        <f>IFERROR(10*HLOOKUP(AT$65,'ISE - Trabajo'!$B$5:$CI$28,Resultados!$BH73,FALSE),"n/a")</f>
        <v>8.8409253517767699</v>
      </c>
      <c r="AU73" s="177">
        <f>IFERROR(10*HLOOKUP(AU$65,'ISE - Trabajo'!$B$5:$CI$28,Resultados!$BH73,FALSE),"n/a")</f>
        <v>4.4964526626945469</v>
      </c>
      <c r="AV73" s="15">
        <f>IFERROR(10*HLOOKUP(AV$65,'ISE - Trabajo'!$B$5:$CI$28,Resultados!$BH73,FALSE),"n/a")</f>
        <v>4.3287065987458231</v>
      </c>
      <c r="AW73" s="15">
        <f>IFERROR(10*HLOOKUP(AW$65,'ISE - Trabajo'!$B$5:$CI$28,Resultados!$BH73,FALSE),"n/a")</f>
        <v>0.64466220156513709</v>
      </c>
      <c r="AX73" s="15">
        <f>IFERROR(10*HLOOKUP(AX$65,'ISE - Trabajo'!$B$5:$CI$28,Resultados!$BH73,FALSE),"n/a")</f>
        <v>5.3582732800314039</v>
      </c>
      <c r="AY73" s="15">
        <f>IFERROR(10*HLOOKUP(AY$65,'ISE - Trabajo'!$B$5:$CI$28,Resultados!$BH73,FALSE),"n/a")</f>
        <v>4.5411418138030397</v>
      </c>
      <c r="AZ73" s="15">
        <f>IFERROR(10*HLOOKUP(AZ$65,'ISE - Trabajo'!$B$5:$CI$28,Resultados!$BH73,FALSE),"n/a")</f>
        <v>5.491146572084407</v>
      </c>
      <c r="BA73" s="172">
        <f>IFERROR(10*HLOOKUP(BA$65,'ISE - Trabajo'!$B$5:$CI$28,Resultados!$BH73,FALSE),"n/a")</f>
        <v>8.429124491143936</v>
      </c>
      <c r="BB73" s="15">
        <f>IFERROR(10*HLOOKUP(BB$65,'ISE - Trabajo'!$B$5:$CI$28,Resultados!$BH73,FALSE),"n/a")</f>
        <v>5.6931471020716966</v>
      </c>
      <c r="BC73" s="15">
        <f>IFERROR(10*HLOOKUP(BC$65,'ISE - Trabajo'!$B$5:$CI$28,Resultados!$BH73,FALSE),"n/a")</f>
        <v>1.7132279257825469</v>
      </c>
      <c r="BD73" s="15">
        <f>IFERROR(10*HLOOKUP(BD$65,'ISE - Trabajo'!$B$5:$CI$28,Resultados!$BH73,FALSE),"n/a")</f>
        <v>2.5585071443376566</v>
      </c>
      <c r="BE73" s="15">
        <f>IFERROR(10*HLOOKUP(BE$65,'ISE - Trabajo'!$B$5:$CI$28,Resultados!$BH73,FALSE),"n/a")</f>
        <v>9.6786825563218475</v>
      </c>
      <c r="BF73" s="15">
        <f>IFERROR(10*HLOOKUP(BF$65,'ISE - Trabajo'!$B$5:$CI$28,Resultados!$BH73,FALSE),"n/a")</f>
        <v>7.8635685387603962</v>
      </c>
      <c r="BG73" s="172">
        <f>IFERROR(10*HLOOKUP(BG$65,'ISE - Trabajo'!$B$5:$CI$28,Resultados!$BH73,FALSE),"n/a")</f>
        <v>7.0978106948929796</v>
      </c>
      <c r="BH73">
        <v>9</v>
      </c>
    </row>
    <row r="74" spans="1:60" x14ac:dyDescent="0.35">
      <c r="A74" s="171" t="s">
        <v>182</v>
      </c>
      <c r="B74" s="177">
        <f>IFERROR(10*HLOOKUP(B$65,'ISE - Trabajo'!$B$5:$CI$28,Resultados!$BH74,FALSE),"n/a")</f>
        <v>0</v>
      </c>
      <c r="C74" s="15">
        <f>IFERROR(10*HLOOKUP(C$65,'ISE - Trabajo'!$B$5:$CI$28,Resultados!$BH74,FALSE),"n/a")</f>
        <v>0</v>
      </c>
      <c r="D74" s="15">
        <f>IFERROR(10*HLOOKUP(D$65,'ISE - Trabajo'!$B$5:$CI$28,Resultados!$BH74,FALSE),"n/a")</f>
        <v>0</v>
      </c>
      <c r="E74" s="15">
        <f>IFERROR(10*HLOOKUP(E$65,'ISE - Trabajo'!$B$5:$CI$28,Resultados!$BH74,FALSE),"n/a")</f>
        <v>8.8497039925153373</v>
      </c>
      <c r="F74" s="15">
        <f>IFERROR(10*HLOOKUP(F$65,'ISE - Trabajo'!$B$5:$CI$28,Resultados!$BH74,FALSE),"n/a")</f>
        <v>0</v>
      </c>
      <c r="G74" s="15">
        <f>IFERROR(10*HLOOKUP(G$65,'ISE - Trabajo'!$B$5:$CI$28,Resultados!$BH74,FALSE),"n/a")</f>
        <v>4.2482564173044217</v>
      </c>
      <c r="H74" s="15">
        <f>IFERROR(10*HLOOKUP(H$65,'ISE - Trabajo'!$B$5:$CI$28,Resultados!$BH74,FALSE),"n/a")</f>
        <v>4.5567455014358309</v>
      </c>
      <c r="I74" s="15">
        <f>IFERROR(10*HLOOKUP(I$65,'ISE - Trabajo'!$B$5:$CI$28,Resultados!$BH74,FALSE),"n/a")</f>
        <v>2.7620977807005671</v>
      </c>
      <c r="J74" s="15">
        <f>IFERROR(10*HLOOKUP(J$65,'ISE - Trabajo'!$B$5:$CI$28,Resultados!$BH74,FALSE),"n/a")</f>
        <v>2.0262521530396467</v>
      </c>
      <c r="K74" s="15">
        <f>IFERROR(10*HLOOKUP(K$65,'ISE - Trabajo'!$B$5:$CI$28,Resultados!$BH74,FALSE),"n/a")</f>
        <v>2.6892842366570129</v>
      </c>
      <c r="L74" s="15">
        <f>IFERROR(10*HLOOKUP(L$65,'ISE - Trabajo'!$B$5:$CI$28,Resultados!$BH74,FALSE),"n/a")</f>
        <v>3.0571658163742055</v>
      </c>
      <c r="M74" s="15">
        <f>IFERROR(10*HLOOKUP(M$65,'ISE - Trabajo'!$B$5:$CI$28,Resultados!$BH74,FALSE),"n/a")</f>
        <v>5.3795379537953796</v>
      </c>
      <c r="N74" s="177">
        <f>IFERROR(10*HLOOKUP(N$65,'ISE - Trabajo'!$B$5:$CI$28,Resultados!$BH74,FALSE),"n/a")</f>
        <v>6.7567567567567561</v>
      </c>
      <c r="O74" s="15">
        <f>IFERROR(10*HLOOKUP(O$65,'ISE - Trabajo'!$B$5:$CI$28,Resultados!$BH74,FALSE),"n/a")</f>
        <v>3.5802469135802459</v>
      </c>
      <c r="P74" s="15">
        <f>IFERROR(10*HLOOKUP(P$65,'ISE - Trabajo'!$B$5:$CI$28,Resultados!$BH74,FALSE),"n/a")</f>
        <v>1.007423117709437</v>
      </c>
      <c r="Q74" s="15">
        <f>IFERROR(10*HLOOKUP(Q$65,'ISE - Trabajo'!$B$5:$CI$28,Resultados!$BH74,FALSE),"n/a")</f>
        <v>3.2905982905982913</v>
      </c>
      <c r="R74" s="15">
        <f>IFERROR(10*HLOOKUP(R$65,'ISE - Trabajo'!$B$5:$CI$28,Resultados!$BH74,FALSE),"n/a")</f>
        <v>2.9166666666666661</v>
      </c>
      <c r="S74" s="15">
        <f>IFERROR(10*HLOOKUP(S$65,'ISE - Trabajo'!$B$5:$CI$28,Resultados!$BH74,FALSE),"n/a")</f>
        <v>3.8716049382716031</v>
      </c>
      <c r="T74" s="172">
        <f>IFERROR(10*HLOOKUP(T$65,'ISE - Trabajo'!$B$5:$CI$28,Resultados!$BH74,FALSE),"n/a")</f>
        <v>8.6133333333333333</v>
      </c>
      <c r="U74" s="15">
        <f>IFERROR(10*HLOOKUP(U$65,'ISE - Trabajo'!$B$5:$CI$28,Resultados!$BH74,FALSE),"n/a")</f>
        <v>5.3102453102453095</v>
      </c>
      <c r="V74" s="15">
        <f>IFERROR(10*HLOOKUP(V$65,'ISE - Trabajo'!$B$5:$CI$28,Resultados!$BH74,FALSE),"n/a")</f>
        <v>5.9706959706959708</v>
      </c>
      <c r="W74" s="15">
        <f>IFERROR(10*HLOOKUP(W$65,'ISE - Trabajo'!$B$5:$CI$28,Resultados!$BH74,FALSE),"n/a")</f>
        <v>4.6098030504960743</v>
      </c>
      <c r="X74" s="15">
        <f>IFERROR(10*HLOOKUP(X$65,'ISE - Trabajo'!$B$5:$CI$28,Resultados!$BH74,FALSE),"n/a")</f>
        <v>6.4494277038075225</v>
      </c>
      <c r="Y74" s="15">
        <f>IFERROR(10*HLOOKUP(Y$65,'ISE - Trabajo'!$B$5:$CI$28,Resultados!$BH74,FALSE),"n/a")</f>
        <v>6.7840435913409713</v>
      </c>
      <c r="Z74" s="15">
        <f>IFERROR(10*HLOOKUP(Z$65,'ISE - Trabajo'!$B$5:$CI$28,Resultados!$BH74,FALSE),"n/a")</f>
        <v>6.6019069250538234</v>
      </c>
      <c r="AA74" s="15">
        <f>IFERROR(10*HLOOKUP(AA$65,'ISE - Trabajo'!$B$5:$CI$28,Resultados!$BH74,FALSE),"n/a")</f>
        <v>7.9734339830396781</v>
      </c>
      <c r="AB74" s="15">
        <f>IFERROR(10*HLOOKUP(AB$65,'ISE - Trabajo'!$B$5:$CI$28,Resultados!$BH74,FALSE),"n/a")</f>
        <v>10</v>
      </c>
      <c r="AC74" s="15">
        <f>IFERROR(10*HLOOKUP(AC$65,'ISE - Trabajo'!$B$5:$CI$28,Resultados!$BH74,FALSE),"n/a")</f>
        <v>7.3209336841046779</v>
      </c>
      <c r="AD74" s="15">
        <f>IFERROR(10*HLOOKUP(AD$65,'ISE - Trabajo'!$B$5:$CI$28,Resultados!$BH74,FALSE),"n/a")</f>
        <v>3.3639400340215815</v>
      </c>
      <c r="AE74" s="15">
        <f>IFERROR(10*HLOOKUP(AE$65,'ISE - Trabajo'!$B$5:$CI$28,Resultados!$BH74,FALSE),"n/a")</f>
        <v>5.4990138437388678</v>
      </c>
      <c r="AF74" s="15">
        <f>IFERROR(10*HLOOKUP(AF$65,'ISE - Trabajo'!$B$5:$CI$28,Resultados!$BH74,FALSE),"n/a")</f>
        <v>4.6202531645569627</v>
      </c>
      <c r="AG74" s="177">
        <f>IFERROR(10*HLOOKUP(AG$65,'ISE - Trabajo'!$B$5:$CI$28,Resultados!$BH74,FALSE),"n/a")</f>
        <v>8.8500960364562395</v>
      </c>
      <c r="AH74" s="15">
        <f>IFERROR(10*HLOOKUP(AH$65,'ISE - Trabajo'!$B$5:$CI$28,Resultados!$BH74,FALSE),"n/a")</f>
        <v>5.2342657279020059</v>
      </c>
      <c r="AI74" s="15">
        <f>IFERROR(10*HLOOKUP(AI$65,'ISE - Trabajo'!$B$5:$CI$28,Resultados!$BH74,FALSE),"n/a")</f>
        <v>2.1</v>
      </c>
      <c r="AJ74" s="15">
        <f>IFERROR(10*HLOOKUP(AJ$65,'ISE - Trabajo'!$B$5:$CI$28,Resultados!$BH74,FALSE),"n/a")</f>
        <v>9.2424242424242422</v>
      </c>
      <c r="AK74" s="15">
        <f>IFERROR(10*HLOOKUP(AK$65,'ISE - Trabajo'!$B$5:$CI$28,Resultados!$BH74,FALSE),"n/a")</f>
        <v>9.9115829289783406</v>
      </c>
      <c r="AL74" s="15">
        <f>IFERROR(10*HLOOKUP(AL$65,'ISE - Trabajo'!$B$5:$CI$28,Resultados!$BH74,FALSE),"n/a")</f>
        <v>5.9390925589235266</v>
      </c>
      <c r="AM74" s="15">
        <f>IFERROR(10*HLOOKUP(AM$65,'ISE - Trabajo'!$B$5:$CI$28,Resultados!$BH74,FALSE),"n/a")</f>
        <v>9.6958806894761356</v>
      </c>
      <c r="AN74" s="172">
        <f>IFERROR(10*HLOOKUP(AN$65,'ISE - Trabajo'!$B$5:$CI$28,Resultados!$BH74,FALSE),"n/a")</f>
        <v>7.3631960219070036</v>
      </c>
      <c r="AO74" s="15">
        <f>IFERROR(10*HLOOKUP(AO$65,'ISE - Trabajo'!$B$5:$CI$28,Resultados!$BH74,FALSE),"n/a")</f>
        <v>10</v>
      </c>
      <c r="AP74" s="15">
        <f>IFERROR(10*HLOOKUP(AP$65,'ISE - Trabajo'!$B$5:$CI$28,Resultados!$BH74,FALSE),"n/a")</f>
        <v>9.9731129157009963</v>
      </c>
      <c r="AQ74" s="15">
        <f>IFERROR(10*HLOOKUP(AQ$65,'ISE - Trabajo'!$B$5:$CI$28,Resultados!$BH74,FALSE),"n/a")</f>
        <v>1.3619660592512461</v>
      </c>
      <c r="AR74" s="15">
        <f>IFERROR(10*HLOOKUP(AR$65,'ISE - Trabajo'!$B$5:$CI$28,Resultados!$BH74,FALSE),"n/a")</f>
        <v>7.7591036158463353</v>
      </c>
      <c r="AS74" s="15">
        <f>IFERROR(10*HLOOKUP(AS$65,'ISE - Trabajo'!$B$5:$CI$28,Resultados!$BH74,FALSE),"n/a")</f>
        <v>2.1082654415115467</v>
      </c>
      <c r="AT74" s="15">
        <f>IFERROR(10*HLOOKUP(AT$65,'ISE - Trabajo'!$B$5:$CI$28,Resultados!$BH74,FALSE),"n/a")</f>
        <v>4.5909849749582623</v>
      </c>
      <c r="AU74" s="177">
        <f>IFERROR(10*HLOOKUP(AU$65,'ISE - Trabajo'!$B$5:$CI$28,Resultados!$BH74,FALSE),"n/a")</f>
        <v>1.5674063440141526</v>
      </c>
      <c r="AV74" s="15">
        <f>IFERROR(10*HLOOKUP(AV$65,'ISE - Trabajo'!$B$5:$CI$28,Resultados!$BH74,FALSE),"n/a")</f>
        <v>2.0788148639701918</v>
      </c>
      <c r="AW74" s="15">
        <f>IFERROR(10*HLOOKUP(AW$65,'ISE - Trabajo'!$B$5:$CI$28,Resultados!$BH74,FALSE),"n/a")</f>
        <v>7.6554829088183274</v>
      </c>
      <c r="AX74" s="15">
        <f>IFERROR(10*HLOOKUP(AX$65,'ISE - Trabajo'!$B$5:$CI$28,Resultados!$BH74,FALSE),"n/a")</f>
        <v>0.6680823931712232</v>
      </c>
      <c r="AY74" s="15">
        <f>IFERROR(10*HLOOKUP(AY$65,'ISE - Trabajo'!$B$5:$CI$28,Resultados!$BH74,FALSE),"n/a")</f>
        <v>9.9418095954163892</v>
      </c>
      <c r="AZ74" s="15">
        <f>IFERROR(10*HLOOKUP(AZ$65,'ISE - Trabajo'!$B$5:$CI$28,Resultados!$BH74,FALSE),"n/a")</f>
        <v>1.9224953878154172</v>
      </c>
      <c r="BA74" s="172">
        <f>IFERROR(10*HLOOKUP(BA$65,'ISE - Trabajo'!$B$5:$CI$28,Resultados!$BH74,FALSE),"n/a")</f>
        <v>3.6465511889233833</v>
      </c>
      <c r="BB74" s="15">
        <f>IFERROR(10*HLOOKUP(BB$65,'ISE - Trabajo'!$B$5:$CI$28,Resultados!$BH74,FALSE),"n/a")</f>
        <v>2.6127081669817063</v>
      </c>
      <c r="BC74" s="15">
        <f>IFERROR(10*HLOOKUP(BC$65,'ISE - Trabajo'!$B$5:$CI$28,Resultados!$BH74,FALSE),"n/a")</f>
        <v>3.7153120589134838</v>
      </c>
      <c r="BD74" s="15">
        <f>IFERROR(10*HLOOKUP(BD$65,'ISE - Trabajo'!$B$5:$CI$28,Resultados!$BH74,FALSE),"n/a")</f>
        <v>5.4662019554480956</v>
      </c>
      <c r="BE74" s="15">
        <f>IFERROR(10*HLOOKUP(BE$65,'ISE - Trabajo'!$B$5:$CI$28,Resultados!$BH74,FALSE),"n/a")</f>
        <v>10</v>
      </c>
      <c r="BF74" s="15">
        <f>IFERROR(10*HLOOKUP(BF$65,'ISE - Trabajo'!$B$5:$CI$28,Resultados!$BH74,FALSE),"n/a")</f>
        <v>0</v>
      </c>
      <c r="BG74" s="172">
        <f>IFERROR(10*HLOOKUP(BG$65,'ISE - Trabajo'!$B$5:$CI$28,Resultados!$BH74,FALSE),"n/a")</f>
        <v>1.2667508837702095</v>
      </c>
      <c r="BH74">
        <v>10</v>
      </c>
    </row>
    <row r="75" spans="1:60" x14ac:dyDescent="0.35">
      <c r="A75" s="171" t="s">
        <v>183</v>
      </c>
      <c r="B75" s="177">
        <f>IFERROR(10*HLOOKUP(B$65,'ISE - Trabajo'!$B$5:$CI$28,Resultados!$BH75,FALSE),"n/a")</f>
        <v>0</v>
      </c>
      <c r="C75" s="15">
        <f>IFERROR(10*HLOOKUP(C$65,'ISE - Trabajo'!$B$5:$CI$28,Resultados!$BH75,FALSE),"n/a")</f>
        <v>0</v>
      </c>
      <c r="D75" s="15">
        <f>IFERROR(10*HLOOKUP(D$65,'ISE - Trabajo'!$B$5:$CI$28,Resultados!$BH75,FALSE),"n/a")</f>
        <v>6.2807450008482917</v>
      </c>
      <c r="E75" s="15">
        <f>IFERROR(10*HLOOKUP(E$65,'ISE - Trabajo'!$B$5:$CI$28,Resultados!$BH75,FALSE),"n/a")</f>
        <v>3.7813324531998829</v>
      </c>
      <c r="F75" s="15">
        <f>IFERROR(10*HLOOKUP(F$65,'ISE - Trabajo'!$B$5:$CI$28,Resultados!$BH75,FALSE),"n/a")</f>
        <v>3.6149934985922858</v>
      </c>
      <c r="G75" s="15">
        <f>IFERROR(10*HLOOKUP(G$65,'ISE - Trabajo'!$B$5:$CI$28,Resultados!$BH75,FALSE),"n/a")</f>
        <v>6.548587639462049</v>
      </c>
      <c r="H75" s="15">
        <f>IFERROR(10*HLOOKUP(H$65,'ISE - Trabajo'!$B$5:$CI$28,Resultados!$BH75,FALSE),"n/a")</f>
        <v>1.3563388590072947</v>
      </c>
      <c r="I75" s="15">
        <f>IFERROR(10*HLOOKUP(I$65,'ISE - Trabajo'!$B$5:$CI$28,Resultados!$BH75,FALSE),"n/a")</f>
        <v>2.5793215116837818</v>
      </c>
      <c r="J75" s="15">
        <f>IFERROR(10*HLOOKUP(J$65,'ISE - Trabajo'!$B$5:$CI$28,Resultados!$BH75,FALSE),"n/a")</f>
        <v>2.88760700700076</v>
      </c>
      <c r="K75" s="15">
        <f>IFERROR(10*HLOOKUP(K$65,'ISE - Trabajo'!$B$5:$CI$28,Resultados!$BH75,FALSE),"n/a")</f>
        <v>3.1237070748862235</v>
      </c>
      <c r="L75" s="15">
        <f>IFERROR(10*HLOOKUP(L$65,'ISE - Trabajo'!$B$5:$CI$28,Resultados!$BH75,FALSE),"n/a")</f>
        <v>4.7249163723346603</v>
      </c>
      <c r="M75" s="15">
        <f>IFERROR(10*HLOOKUP(M$65,'ISE - Trabajo'!$B$5:$CI$28,Resultados!$BH75,FALSE),"n/a")</f>
        <v>7.0572057205720551</v>
      </c>
      <c r="N75" s="177">
        <f>IFERROR(10*HLOOKUP(N$65,'ISE - Trabajo'!$B$5:$CI$28,Resultados!$BH75,FALSE),"n/a")</f>
        <v>5.1051051051051051</v>
      </c>
      <c r="O75" s="15">
        <f>IFERROR(10*HLOOKUP(O$65,'ISE - Trabajo'!$B$5:$CI$28,Resultados!$BH75,FALSE),"n/a")</f>
        <v>6.7901234567901234</v>
      </c>
      <c r="P75" s="15">
        <f>IFERROR(10*HLOOKUP(P$65,'ISE - Trabajo'!$B$5:$CI$28,Resultados!$BH75,FALSE),"n/a")</f>
        <v>5.3905973842347095</v>
      </c>
      <c r="Q75" s="15">
        <f>IFERROR(10*HLOOKUP(Q$65,'ISE - Trabajo'!$B$5:$CI$28,Resultados!$BH75,FALSE),"n/a")</f>
        <v>5.7977207977207987</v>
      </c>
      <c r="R75" s="15">
        <f>IFERROR(10*HLOOKUP(R$65,'ISE - Trabajo'!$B$5:$CI$28,Resultados!$BH75,FALSE),"n/a")</f>
        <v>4.1666666666666661</v>
      </c>
      <c r="S75" s="15">
        <f>IFERROR(10*HLOOKUP(S$65,'ISE - Trabajo'!$B$5:$CI$28,Resultados!$BH75,FALSE),"n/a")</f>
        <v>8.6474622770919041</v>
      </c>
      <c r="T75" s="172">
        <f>IFERROR(10*HLOOKUP(T$65,'ISE - Trabajo'!$B$5:$CI$28,Resultados!$BH75,FALSE),"n/a")</f>
        <v>4.7851851851851848</v>
      </c>
      <c r="U75" s="15">
        <f>IFERROR(10*HLOOKUP(U$65,'ISE - Trabajo'!$B$5:$CI$28,Resultados!$BH75,FALSE),"n/a")</f>
        <v>7.69119769119769</v>
      </c>
      <c r="V75" s="15">
        <f>IFERROR(10*HLOOKUP(V$65,'ISE - Trabajo'!$B$5:$CI$28,Resultados!$BH75,FALSE),"n/a")</f>
        <v>7.6597476597476604</v>
      </c>
      <c r="W75" s="15">
        <f>IFERROR(10*HLOOKUP(W$65,'ISE - Trabajo'!$B$5:$CI$28,Resultados!$BH75,FALSE),"n/a")</f>
        <v>8.3834345229280789</v>
      </c>
      <c r="X75" s="15">
        <f>IFERROR(10*HLOOKUP(X$65,'ISE - Trabajo'!$B$5:$CI$28,Resultados!$BH75,FALSE),"n/a")</f>
        <v>9.1045705831970736</v>
      </c>
      <c r="Y75" s="15">
        <f>IFERROR(10*HLOOKUP(Y$65,'ISE - Trabajo'!$B$5:$CI$28,Resultados!$BH75,FALSE),"n/a")</f>
        <v>8.9641598731205026</v>
      </c>
      <c r="Z75" s="15">
        <f>IFERROR(10*HLOOKUP(Z$65,'ISE - Trabajo'!$B$5:$CI$28,Resultados!$BH75,FALSE),"n/a")</f>
        <v>4.2310950559530225</v>
      </c>
      <c r="AA75" s="15">
        <f>IFERROR(10*HLOOKUP(AA$65,'ISE - Trabajo'!$B$5:$CI$28,Resultados!$BH75,FALSE),"n/a")</f>
        <v>2.3856955642080462</v>
      </c>
      <c r="AB75" s="15">
        <f>IFERROR(10*HLOOKUP(AB$65,'ISE - Trabajo'!$B$5:$CI$28,Resultados!$BH75,FALSE),"n/a")</f>
        <v>1.4059446491349932</v>
      </c>
      <c r="AC75" s="15">
        <f>IFERROR(10*HLOOKUP(AC$65,'ISE - Trabajo'!$B$5:$CI$28,Resultados!$BH75,FALSE),"n/a")</f>
        <v>1.1484274472522447</v>
      </c>
      <c r="AD75" s="15">
        <f>IFERROR(10*HLOOKUP(AD$65,'ISE - Trabajo'!$B$5:$CI$28,Resultados!$BH75,FALSE),"n/a")</f>
        <v>7.4302163605838425</v>
      </c>
      <c r="AE75" s="15">
        <f>IFERROR(10*HLOOKUP(AE$65,'ISE - Trabajo'!$B$5:$CI$28,Resultados!$BH75,FALSE),"n/a")</f>
        <v>2.4657141199300581</v>
      </c>
      <c r="AF75" s="15">
        <f>IFERROR(10*HLOOKUP(AF$65,'ISE - Trabajo'!$B$5:$CI$28,Resultados!$BH75,FALSE),"n/a")</f>
        <v>7.4367088607594942</v>
      </c>
      <c r="AG75" s="177">
        <f>IFERROR(10*HLOOKUP(AG$65,'ISE - Trabajo'!$B$5:$CI$28,Resultados!$BH75,FALSE),"n/a")</f>
        <v>6.5124487594017841</v>
      </c>
      <c r="AH75" s="15">
        <f>IFERROR(10*HLOOKUP(AH$65,'ISE - Trabajo'!$B$5:$CI$28,Resultados!$BH75,FALSE),"n/a")</f>
        <v>4.8054800077146345</v>
      </c>
      <c r="AI75" s="15">
        <f>IFERROR(10*HLOOKUP(AI$65,'ISE - Trabajo'!$B$5:$CI$28,Resultados!$BH75,FALSE),"n/a")</f>
        <v>2.6</v>
      </c>
      <c r="AJ75" s="15">
        <f>IFERROR(10*HLOOKUP(AJ$65,'ISE - Trabajo'!$B$5:$CI$28,Resultados!$BH75,FALSE),"n/a")</f>
        <v>1.3131313131313136</v>
      </c>
      <c r="AK75" s="15">
        <f>IFERROR(10*HLOOKUP(AK$65,'ISE - Trabajo'!$B$5:$CI$28,Resultados!$BH75,FALSE),"n/a")</f>
        <v>9.8036664003052039</v>
      </c>
      <c r="AL75" s="15">
        <f>IFERROR(10*HLOOKUP(AL$65,'ISE - Trabajo'!$B$5:$CI$28,Resultados!$BH75,FALSE),"n/a")</f>
        <v>1.201935664756234</v>
      </c>
      <c r="AM75" s="15">
        <f>IFERROR(10*HLOOKUP(AM$65,'ISE - Trabajo'!$B$5:$CI$28,Resultados!$BH75,FALSE),"n/a")</f>
        <v>8.5387882126828245</v>
      </c>
      <c r="AN75" s="172">
        <f>IFERROR(10*HLOOKUP(AN$65,'ISE - Trabajo'!$B$5:$CI$28,Resultados!$BH75,FALSE),"n/a")</f>
        <v>1.6218896953702069</v>
      </c>
      <c r="AO75" s="15">
        <f>IFERROR(10*HLOOKUP(AO$65,'ISE - Trabajo'!$B$5:$CI$28,Resultados!$BH75,FALSE),"n/a")</f>
        <v>0.61953869602900591</v>
      </c>
      <c r="AP75" s="15">
        <f>IFERROR(10*HLOOKUP(AP$65,'ISE - Trabajo'!$B$5:$CI$28,Resultados!$BH75,FALSE),"n/a")</f>
        <v>3.5007985555850976</v>
      </c>
      <c r="AQ75" s="15">
        <f>IFERROR(10*HLOOKUP(AQ$65,'ISE - Trabajo'!$B$5:$CI$28,Resultados!$BH75,FALSE),"n/a")</f>
        <v>0.69875856246662815</v>
      </c>
      <c r="AR75" s="15">
        <f>IFERROR(10*HLOOKUP(AR$65,'ISE - Trabajo'!$B$5:$CI$28,Resultados!$BH75,FALSE),"n/a")</f>
        <v>8.8048552617847129</v>
      </c>
      <c r="AS75" s="15">
        <f>IFERROR(10*HLOOKUP(AS$65,'ISE - Trabajo'!$B$5:$CI$28,Resultados!$BH75,FALSE),"n/a")</f>
        <v>2.124593874467184</v>
      </c>
      <c r="AT75" s="15">
        <f>IFERROR(10*HLOOKUP(AT$65,'ISE - Trabajo'!$B$5:$CI$28,Resultados!$BH75,FALSE),"n/a")</f>
        <v>8.9983305509181974</v>
      </c>
      <c r="AU75" s="177">
        <f>IFERROR(10*HLOOKUP(AU$65,'ISE - Trabajo'!$B$5:$CI$28,Resultados!$BH75,FALSE),"n/a")</f>
        <v>2.4542608309658536</v>
      </c>
      <c r="AV75" s="15">
        <f>IFERROR(10*HLOOKUP(AV$65,'ISE - Trabajo'!$B$5:$CI$28,Resultados!$BH75,FALSE),"n/a")</f>
        <v>2.4992985361903464</v>
      </c>
      <c r="AW75" s="15">
        <f>IFERROR(10*HLOOKUP(AW$65,'ISE - Trabajo'!$B$5:$CI$28,Resultados!$BH75,FALSE),"n/a")</f>
        <v>2.7274928355795187</v>
      </c>
      <c r="AX75" s="15">
        <f>IFERROR(10*HLOOKUP(AX$65,'ISE - Trabajo'!$B$5:$CI$28,Resultados!$BH75,FALSE),"n/a")</f>
        <v>0.34610665094990811</v>
      </c>
      <c r="AY75" s="15">
        <f>IFERROR(10*HLOOKUP(AY$65,'ISE - Trabajo'!$B$5:$CI$28,Resultados!$BH75,FALSE),"n/a")</f>
        <v>0</v>
      </c>
      <c r="AZ75" s="15">
        <f>IFERROR(10*HLOOKUP(AZ$65,'ISE - Trabajo'!$B$5:$CI$28,Resultados!$BH75,FALSE),"n/a")</f>
        <v>0.66397842236694105</v>
      </c>
      <c r="BA75" s="172">
        <f>IFERROR(10*HLOOKUP(BA$65,'ISE - Trabajo'!$B$5:$CI$28,Resultados!$BH75,FALSE),"n/a")</f>
        <v>0.43882271775953935</v>
      </c>
      <c r="BB75" s="15">
        <f>IFERROR(10*HLOOKUP(BB$65,'ISE - Trabajo'!$B$5:$CI$28,Resultados!$BH75,FALSE),"n/a")</f>
        <v>2.9081577500416711</v>
      </c>
      <c r="BC75" s="15">
        <f>IFERROR(10*HLOOKUP(BC$65,'ISE - Trabajo'!$B$5:$CI$28,Resultados!$BH75,FALSE),"n/a")</f>
        <v>6.8974325354129853</v>
      </c>
      <c r="BD75" s="15">
        <f>IFERROR(10*HLOOKUP(BD$65,'ISE - Trabajo'!$B$5:$CI$28,Resultados!$BH75,FALSE),"n/a")</f>
        <v>5.6338643777254571</v>
      </c>
      <c r="BE75" s="15">
        <f>IFERROR(10*HLOOKUP(BE$65,'ISE - Trabajo'!$B$5:$CI$28,Resultados!$BH75,FALSE),"n/a")</f>
        <v>2.1122939614665386</v>
      </c>
      <c r="BF75" s="15">
        <f>IFERROR(10*HLOOKUP(BF$65,'ISE - Trabajo'!$B$5:$CI$28,Resultados!$BH75,FALSE),"n/a")</f>
        <v>0</v>
      </c>
      <c r="BG75" s="172">
        <f>IFERROR(10*HLOOKUP(BG$65,'ISE - Trabajo'!$B$5:$CI$28,Resultados!$BH75,FALSE),"n/a")</f>
        <v>1.0863904481504498</v>
      </c>
      <c r="BH75">
        <v>11</v>
      </c>
    </row>
    <row r="76" spans="1:60" x14ac:dyDescent="0.35">
      <c r="A76" s="171" t="s">
        <v>184</v>
      </c>
      <c r="B76" s="177">
        <f>IFERROR(10*HLOOKUP(B$65,'ISE - Trabajo'!$B$5:$CI$28,Resultados!$BH76,FALSE),"n/a")</f>
        <v>0</v>
      </c>
      <c r="C76" s="15">
        <f>IFERROR(10*HLOOKUP(C$65,'ISE - Trabajo'!$B$5:$CI$28,Resultados!$BH76,FALSE),"n/a")</f>
        <v>0</v>
      </c>
      <c r="D76" s="15">
        <f>IFERROR(10*HLOOKUP(D$65,'ISE - Trabajo'!$B$5:$CI$28,Resultados!$BH76,FALSE),"n/a")</f>
        <v>0.4382281666859969</v>
      </c>
      <c r="E76" s="15">
        <f>IFERROR(10*HLOOKUP(E$65,'ISE - Trabajo'!$B$5:$CI$28,Resultados!$BH76,FALSE),"n/a")</f>
        <v>1.2080793132138217</v>
      </c>
      <c r="F76" s="15">
        <f>IFERROR(10*HLOOKUP(F$65,'ISE - Trabajo'!$B$5:$CI$28,Resultados!$BH76,FALSE),"n/a")</f>
        <v>0</v>
      </c>
      <c r="G76" s="15">
        <f>IFERROR(10*HLOOKUP(G$65,'ISE - Trabajo'!$B$5:$CI$28,Resultados!$BH76,FALSE),"n/a")</f>
        <v>5.2887073259979633</v>
      </c>
      <c r="H76" s="15">
        <f>IFERROR(10*HLOOKUP(H$65,'ISE - Trabajo'!$B$5:$CI$28,Resultados!$BH76,FALSE),"n/a")</f>
        <v>5.613794837668296</v>
      </c>
      <c r="I76" s="15">
        <f>IFERROR(10*HLOOKUP(I$65,'ISE - Trabajo'!$B$5:$CI$28,Resultados!$BH76,FALSE),"n/a")</f>
        <v>2.3930392455498346</v>
      </c>
      <c r="J76" s="15">
        <f>IFERROR(10*HLOOKUP(J$65,'ISE - Trabajo'!$B$5:$CI$28,Resultados!$BH76,FALSE),"n/a")</f>
        <v>0.14670157287347657</v>
      </c>
      <c r="K76" s="15">
        <f>IFERROR(10*HLOOKUP(K$65,'ISE - Trabajo'!$B$5:$CI$28,Resultados!$BH76,FALSE),"n/a")</f>
        <v>2.0686801820438565</v>
      </c>
      <c r="L76" s="15">
        <f>IFERROR(10*HLOOKUP(L$65,'ISE - Trabajo'!$B$5:$CI$28,Resultados!$BH76,FALSE),"n/a")</f>
        <v>6.9103315206219289</v>
      </c>
      <c r="M76" s="15">
        <f>IFERROR(10*HLOOKUP(M$65,'ISE - Trabajo'!$B$5:$CI$28,Resultados!$BH76,FALSE),"n/a")</f>
        <v>9.1542904290429039</v>
      </c>
      <c r="N76" s="177">
        <f>IFERROR(10*HLOOKUP(N$65,'ISE - Trabajo'!$B$5:$CI$28,Resultados!$BH76,FALSE),"n/a")</f>
        <v>5.7432432432432439</v>
      </c>
      <c r="O76" s="15">
        <f>IFERROR(10*HLOOKUP(O$65,'ISE - Trabajo'!$B$5:$CI$28,Resultados!$BH76,FALSE),"n/a")</f>
        <v>4.9382716049382704</v>
      </c>
      <c r="P76" s="15">
        <f>IFERROR(10*HLOOKUP(P$65,'ISE - Trabajo'!$B$5:$CI$28,Resultados!$BH76,FALSE),"n/a")</f>
        <v>8.8812301166489931</v>
      </c>
      <c r="Q76" s="15">
        <f>IFERROR(10*HLOOKUP(Q$65,'ISE - Trabajo'!$B$5:$CI$28,Resultados!$BH76,FALSE),"n/a")</f>
        <v>6.5811965811965809</v>
      </c>
      <c r="R76" s="15">
        <f>IFERROR(10*HLOOKUP(R$65,'ISE - Trabajo'!$B$5:$CI$28,Resultados!$BH76,FALSE),"n/a")</f>
        <v>4.6875</v>
      </c>
      <c r="S76" s="15">
        <f>IFERROR(10*HLOOKUP(S$65,'ISE - Trabajo'!$B$5:$CI$28,Resultados!$BH76,FALSE),"n/a")</f>
        <v>10</v>
      </c>
      <c r="T76" s="172">
        <f>IFERROR(10*HLOOKUP(T$65,'ISE - Trabajo'!$B$5:$CI$28,Resultados!$BH76,FALSE),"n/a")</f>
        <v>1.7629629629629617</v>
      </c>
      <c r="U76" s="15">
        <f>IFERROR(10*HLOOKUP(U$65,'ISE - Trabajo'!$B$5:$CI$28,Resultados!$BH76,FALSE),"n/a")</f>
        <v>7.69119769119769</v>
      </c>
      <c r="V76" s="15">
        <f>IFERROR(10*HLOOKUP(V$65,'ISE - Trabajo'!$B$5:$CI$28,Resultados!$BH76,FALSE),"n/a")</f>
        <v>9.6947496947496941</v>
      </c>
      <c r="W76" s="15">
        <f>IFERROR(10*HLOOKUP(W$65,'ISE - Trabajo'!$B$5:$CI$28,Resultados!$BH76,FALSE),"n/a")</f>
        <v>8.0101436398637631</v>
      </c>
      <c r="X76" s="15">
        <f>IFERROR(10*HLOOKUP(X$65,'ISE - Trabajo'!$B$5:$CI$28,Resultados!$BH76,FALSE),"n/a")</f>
        <v>9.3722261153936017</v>
      </c>
      <c r="Y76" s="15">
        <f>IFERROR(10*HLOOKUP(Y$65,'ISE - Trabajo'!$B$5:$CI$28,Resultados!$BH76,FALSE),"n/a")</f>
        <v>7.0904745001128546</v>
      </c>
      <c r="Z76" s="15">
        <f>IFERROR(10*HLOOKUP(Z$65,'ISE - Trabajo'!$B$5:$CI$28,Resultados!$BH76,FALSE),"n/a")</f>
        <v>2.2918647869751307</v>
      </c>
      <c r="AA76" s="15">
        <f>IFERROR(10*HLOOKUP(AA$65,'ISE - Trabajo'!$B$5:$CI$28,Resultados!$BH76,FALSE),"n/a")</f>
        <v>2.3206032507471019</v>
      </c>
      <c r="AB76" s="15">
        <f>IFERROR(10*HLOOKUP(AB$65,'ISE - Trabajo'!$B$5:$CI$28,Resultados!$BH76,FALSE),"n/a")</f>
        <v>0.20863012079500573</v>
      </c>
      <c r="AC76" s="15">
        <f>IFERROR(10*HLOOKUP(AC$65,'ISE - Trabajo'!$B$5:$CI$28,Resultados!$BH76,FALSE),"n/a")</f>
        <v>0.88012527112020067</v>
      </c>
      <c r="AD76" s="15">
        <f>IFERROR(10*HLOOKUP(AD$65,'ISE - Trabajo'!$B$5:$CI$28,Resultados!$BH76,FALSE),"n/a")</f>
        <v>6.0723802849711506</v>
      </c>
      <c r="AE76" s="15">
        <f>IFERROR(10*HLOOKUP(AE$65,'ISE - Trabajo'!$B$5:$CI$28,Resultados!$BH76,FALSE),"n/a")</f>
        <v>5.4943482354172968</v>
      </c>
      <c r="AF76" s="15">
        <f>IFERROR(10*HLOOKUP(AF$65,'ISE - Trabajo'!$B$5:$CI$28,Resultados!$BH76,FALSE),"n/a")</f>
        <v>0.22151898734177194</v>
      </c>
      <c r="AG76" s="177">
        <f>IFERROR(10*HLOOKUP(AG$65,'ISE - Trabajo'!$B$5:$CI$28,Resultados!$BH76,FALSE),"n/a")</f>
        <v>7.9868866327429817</v>
      </c>
      <c r="AH76" s="15">
        <f>IFERROR(10*HLOOKUP(AH$65,'ISE - Trabajo'!$B$5:$CI$28,Resultados!$BH76,FALSE),"n/a")</f>
        <v>7.5207814545273219</v>
      </c>
      <c r="AI76" s="15">
        <f>IFERROR(10*HLOOKUP(AI$65,'ISE - Trabajo'!$B$5:$CI$28,Resultados!$BH76,FALSE),"n/a")</f>
        <v>4.6000000000000005</v>
      </c>
      <c r="AJ76" s="15">
        <f>IFERROR(10*HLOOKUP(AJ$65,'ISE - Trabajo'!$B$5:$CI$28,Resultados!$BH76,FALSE),"n/a")</f>
        <v>4.0909090909090908</v>
      </c>
      <c r="AK76" s="15">
        <f>IFERROR(10*HLOOKUP(AK$65,'ISE - Trabajo'!$B$5:$CI$28,Resultados!$BH76,FALSE),"n/a")</f>
        <v>2.0693785438574435</v>
      </c>
      <c r="AL76" s="15">
        <f>IFERROR(10*HLOOKUP(AL$65,'ISE - Trabajo'!$B$5:$CI$28,Resultados!$BH76,FALSE),"n/a")</f>
        <v>5.5642716684646176</v>
      </c>
      <c r="AM76" s="15">
        <f>IFERROR(10*HLOOKUP(AM$65,'ISE - Trabajo'!$B$5:$CI$28,Resultados!$BH76,FALSE),"n/a")</f>
        <v>7.8995509670933668</v>
      </c>
      <c r="AN76" s="172">
        <f>IFERROR(10*HLOOKUP(AN$65,'ISE - Trabajo'!$B$5:$CI$28,Resultados!$BH76,FALSE),"n/a")</f>
        <v>5.6523478157498905</v>
      </c>
      <c r="AO76" s="15">
        <f>IFERROR(10*HLOOKUP(AO$65,'ISE - Trabajo'!$B$5:$CI$28,Resultados!$BH76,FALSE),"n/a")</f>
        <v>2.6034582596338711</v>
      </c>
      <c r="AP76" s="15">
        <f>IFERROR(10*HLOOKUP(AP$65,'ISE - Trabajo'!$B$5:$CI$28,Resultados!$BH76,FALSE),"n/a")</f>
        <v>5.4051422281225019</v>
      </c>
      <c r="AQ76" s="15">
        <f>IFERROR(10*HLOOKUP(AQ$65,'ISE - Trabajo'!$B$5:$CI$28,Resultados!$BH76,FALSE),"n/a")</f>
        <v>0.26438983652697096</v>
      </c>
      <c r="AR76" s="15">
        <f>IFERROR(10*HLOOKUP(AR$65,'ISE - Trabajo'!$B$5:$CI$28,Resultados!$BH76,FALSE),"n/a")</f>
        <v>5.7002800629051622</v>
      </c>
      <c r="AS76" s="15">
        <f>IFERROR(10*HLOOKUP(AS$65,'ISE - Trabajo'!$B$5:$CI$28,Resultados!$BH76,FALSE),"n/a")</f>
        <v>3.3480783973173205</v>
      </c>
      <c r="AT76" s="15">
        <f>IFERROR(10*HLOOKUP(AT$65,'ISE - Trabajo'!$B$5:$CI$28,Resultados!$BH76,FALSE),"n/a")</f>
        <v>1.5953672787979971</v>
      </c>
      <c r="AU76" s="177">
        <f>IFERROR(10*HLOOKUP(AU$65,'ISE - Trabajo'!$B$5:$CI$28,Resultados!$BH76,FALSE),"n/a")</f>
        <v>2.1534263730383305</v>
      </c>
      <c r="AV76" s="15">
        <f>IFERROR(10*HLOOKUP(AV$65,'ISE - Trabajo'!$B$5:$CI$28,Resultados!$BH76,FALSE),"n/a")</f>
        <v>2.2124229185414679</v>
      </c>
      <c r="AW76" s="15">
        <f>IFERROR(10*HLOOKUP(AW$65,'ISE - Trabajo'!$B$5:$CI$28,Resultados!$BH76,FALSE),"n/a")</f>
        <v>1.0814541766284644</v>
      </c>
      <c r="AX76" s="15">
        <f>IFERROR(10*HLOOKUP(AX$65,'ISE - Trabajo'!$B$5:$CI$28,Resultados!$BH76,FALSE),"n/a")</f>
        <v>1.5490190253941247</v>
      </c>
      <c r="AY76" s="15">
        <f>IFERROR(10*HLOOKUP(AY$65,'ISE - Trabajo'!$B$5:$CI$28,Resultados!$BH76,FALSE),"n/a")</f>
        <v>2.4789092396624972</v>
      </c>
      <c r="AZ76" s="15">
        <f>IFERROR(10*HLOOKUP(AZ$65,'ISE - Trabajo'!$B$5:$CI$28,Resultados!$BH76,FALSE),"n/a")</f>
        <v>0</v>
      </c>
      <c r="BA76" s="172">
        <f>IFERROR(10*HLOOKUP(BA$65,'ISE - Trabajo'!$B$5:$CI$28,Resultados!$BH76,FALSE),"n/a")</f>
        <v>1.6337709371616853</v>
      </c>
      <c r="BB76" s="15">
        <f>IFERROR(10*HLOOKUP(BB$65,'ISE - Trabajo'!$B$5:$CI$28,Resultados!$BH76,FALSE),"n/a")</f>
        <v>10</v>
      </c>
      <c r="BC76" s="15">
        <f>IFERROR(10*HLOOKUP(BC$65,'ISE - Trabajo'!$B$5:$CI$28,Resultados!$BH76,FALSE),"n/a")</f>
        <v>7.2421622537004318</v>
      </c>
      <c r="BD76" s="15">
        <f>IFERROR(10*HLOOKUP(BD$65,'ISE - Trabajo'!$B$5:$CI$28,Resultados!$BH76,FALSE),"n/a")</f>
        <v>3.2937300165302368</v>
      </c>
      <c r="BE76" s="15">
        <f>IFERROR(10*HLOOKUP(BE$65,'ISE - Trabajo'!$B$5:$CI$28,Resultados!$BH76,FALSE),"n/a")</f>
        <v>0.97854009313520629</v>
      </c>
      <c r="BF76" s="15">
        <f>IFERROR(10*HLOOKUP(BF$65,'ISE - Trabajo'!$B$5:$CI$28,Resultados!$BH76,FALSE),"n/a")</f>
        <v>4.9077095955720571</v>
      </c>
      <c r="BG76" s="172">
        <f>IFERROR(10*HLOOKUP(BG$65,'ISE - Trabajo'!$B$5:$CI$28,Resultados!$BH76,FALSE),"n/a")</f>
        <v>1.7285424668140468</v>
      </c>
      <c r="BH76">
        <v>12</v>
      </c>
    </row>
    <row r="77" spans="1:60" x14ac:dyDescent="0.35">
      <c r="A77" s="171" t="s">
        <v>185</v>
      </c>
      <c r="B77" s="177">
        <f>IFERROR(10*HLOOKUP(B$65,'ISE - Trabajo'!$B$5:$CI$28,Resultados!$BH77,FALSE),"n/a")</f>
        <v>0</v>
      </c>
      <c r="C77" s="15">
        <f>IFERROR(10*HLOOKUP(C$65,'ISE - Trabajo'!$B$5:$CI$28,Resultados!$BH77,FALSE),"n/a")</f>
        <v>0</v>
      </c>
      <c r="D77" s="15">
        <f>IFERROR(10*HLOOKUP(D$65,'ISE - Trabajo'!$B$5:$CI$28,Resultados!$BH77,FALSE),"n/a")</f>
        <v>0</v>
      </c>
      <c r="E77" s="15">
        <f>IFERROR(10*HLOOKUP(E$65,'ISE - Trabajo'!$B$5:$CI$28,Resultados!$BH77,FALSE),"n/a")</f>
        <v>6.3906203466610858</v>
      </c>
      <c r="F77" s="15">
        <f>IFERROR(10*HLOOKUP(F$65,'ISE - Trabajo'!$B$5:$CI$28,Resultados!$BH77,FALSE),"n/a")</f>
        <v>1.7726128208035894</v>
      </c>
      <c r="G77" s="15">
        <f>IFERROR(10*HLOOKUP(G$65,'ISE - Trabajo'!$B$5:$CI$28,Resultados!$BH77,FALSE),"n/a")</f>
        <v>4.2884367802274044</v>
      </c>
      <c r="H77" s="15">
        <f>IFERROR(10*HLOOKUP(H$65,'ISE - Trabajo'!$B$5:$CI$28,Resultados!$BH77,FALSE),"n/a")</f>
        <v>2.3301986862886319</v>
      </c>
      <c r="I77" s="15">
        <f>IFERROR(10*HLOOKUP(I$65,'ISE - Trabajo'!$B$5:$CI$28,Resultados!$BH77,FALSE),"n/a")</f>
        <v>0.77412753799906586</v>
      </c>
      <c r="J77" s="15">
        <f>IFERROR(10*HLOOKUP(J$65,'ISE - Trabajo'!$B$5:$CI$28,Resultados!$BH77,FALSE),"n/a")</f>
        <v>3.9135487928002481</v>
      </c>
      <c r="K77" s="15">
        <f>IFERROR(10*HLOOKUP(K$65,'ISE - Trabajo'!$B$5:$CI$28,Resultados!$BH77,FALSE),"n/a")</f>
        <v>2.3789822093504349</v>
      </c>
      <c r="L77" s="15">
        <f>IFERROR(10*HLOOKUP(L$65,'ISE - Trabajo'!$B$5:$CI$28,Resultados!$BH77,FALSE),"n/a")</f>
        <v>0</v>
      </c>
      <c r="M77" s="15">
        <f>IFERROR(10*HLOOKUP(M$65,'ISE - Trabajo'!$B$5:$CI$28,Resultados!$BH77,FALSE),"n/a")</f>
        <v>5.3677510608203676</v>
      </c>
      <c r="N77" s="177">
        <f>IFERROR(10*HLOOKUP(N$65,'ISE - Trabajo'!$B$5:$CI$28,Resultados!$BH77,FALSE),"n/a")</f>
        <v>5.212355212355213</v>
      </c>
      <c r="O77" s="15">
        <f>IFERROR(10*HLOOKUP(O$65,'ISE - Trabajo'!$B$5:$CI$28,Resultados!$BH77,FALSE),"n/a")</f>
        <v>3.9682539682539679</v>
      </c>
      <c r="P77" s="15">
        <f>IFERROR(10*HLOOKUP(P$65,'ISE - Trabajo'!$B$5:$CI$28,Resultados!$BH77,FALSE),"n/a")</f>
        <v>4.582638994091802</v>
      </c>
      <c r="Q77" s="15">
        <f>IFERROR(10*HLOOKUP(Q$65,'ISE - Trabajo'!$B$5:$CI$28,Resultados!$BH77,FALSE),"n/a")</f>
        <v>5.7417582417582409</v>
      </c>
      <c r="R77" s="15">
        <f>IFERROR(10*HLOOKUP(R$65,'ISE - Trabajo'!$B$5:$CI$28,Resultados!$BH77,FALSE),"n/a")</f>
        <v>2.2321428571428568</v>
      </c>
      <c r="S77" s="15">
        <f>IFERROR(10*HLOOKUP(S$65,'ISE - Trabajo'!$B$5:$CI$28,Resultados!$BH77,FALSE),"n/a")</f>
        <v>6.9417989417989423</v>
      </c>
      <c r="T77" s="172">
        <f>IFERROR(10*HLOOKUP(T$65,'ISE - Trabajo'!$B$5:$CI$28,Resultados!$BH77,FALSE),"n/a")</f>
        <v>5.2888888888888896</v>
      </c>
      <c r="U77" s="15">
        <f>IFERROR(10*HLOOKUP(U$65,'ISE - Trabajo'!$B$5:$CI$28,Resultados!$BH77,FALSE),"n/a")</f>
        <v>9.2888064316635734</v>
      </c>
      <c r="V77" s="15">
        <f>IFERROR(10*HLOOKUP(V$65,'ISE - Trabajo'!$B$5:$CI$28,Resultados!$BH77,FALSE),"n/a")</f>
        <v>10</v>
      </c>
      <c r="W77" s="15">
        <f>IFERROR(10*HLOOKUP(W$65,'ISE - Trabajo'!$B$5:$CI$28,Resultados!$BH77,FALSE),"n/a")</f>
        <v>8.810052675001586</v>
      </c>
      <c r="X77" s="15">
        <f>IFERROR(10*HLOOKUP(X$65,'ISE - Trabajo'!$B$5:$CI$28,Resultados!$BH77,FALSE),"n/a")</f>
        <v>7.9727700470517595</v>
      </c>
      <c r="Y77" s="15">
        <f>IFERROR(10*HLOOKUP(Y$65,'ISE - Trabajo'!$B$5:$CI$28,Resultados!$BH77,FALSE),"n/a")</f>
        <v>4.5000513208370991</v>
      </c>
      <c r="Z77" s="15">
        <f>IFERROR(10*HLOOKUP(Z$65,'ISE - Trabajo'!$B$5:$CI$28,Resultados!$BH77,FALSE),"n/a")</f>
        <v>4.5182328155277744</v>
      </c>
      <c r="AA77" s="15">
        <f>IFERROR(10*HLOOKUP(AA$65,'ISE - Trabajo'!$B$5:$CI$28,Resultados!$BH77,FALSE),"n/a")</f>
        <v>5.2578635854117159</v>
      </c>
      <c r="AB77" s="15">
        <f>IFERROR(10*HLOOKUP(AB$65,'ISE - Trabajo'!$B$5:$CI$28,Resultados!$BH77,FALSE),"n/a")</f>
        <v>2.6631314796735035</v>
      </c>
      <c r="AC77" s="15">
        <f>IFERROR(10*HLOOKUP(AC$65,'ISE - Trabajo'!$B$5:$CI$28,Resultados!$BH77,FALSE),"n/a")</f>
        <v>3.3341799383115549</v>
      </c>
      <c r="AD77" s="15">
        <f>IFERROR(10*HLOOKUP(AD$65,'ISE - Trabajo'!$B$5:$CI$28,Resultados!$BH77,FALSE),"n/a")</f>
        <v>8.3128896360913753</v>
      </c>
      <c r="AE77" s="15">
        <f>IFERROR(10*HLOOKUP(AE$65,'ISE - Trabajo'!$B$5:$CI$28,Resultados!$BH77,FALSE),"n/a")</f>
        <v>4.4064641078429334</v>
      </c>
      <c r="AF77" s="15">
        <f>IFERROR(10*HLOOKUP(AF$65,'ISE - Trabajo'!$B$5:$CI$28,Resultados!$BH77,FALSE),"n/a")</f>
        <v>10</v>
      </c>
      <c r="AG77" s="177">
        <f>IFERROR(10*HLOOKUP(AG$65,'ISE - Trabajo'!$B$5:$CI$28,Resultados!$BH77,FALSE),"n/a")</f>
        <v>6.3990947512452587</v>
      </c>
      <c r="AH77" s="15">
        <f>IFERROR(10*HLOOKUP(AH$65,'ISE - Trabajo'!$B$5:$CI$28,Resultados!$BH77,FALSE),"n/a")</f>
        <v>5.4662321129420999</v>
      </c>
      <c r="AI77" s="15">
        <f>IFERROR(10*HLOOKUP(AI$65,'ISE - Trabajo'!$B$5:$CI$28,Resultados!$BH77,FALSE),"n/a")</f>
        <v>2.6</v>
      </c>
      <c r="AJ77" s="15">
        <f>IFERROR(10*HLOOKUP(AJ$65,'ISE - Trabajo'!$B$5:$CI$28,Resultados!$BH77,FALSE),"n/a")</f>
        <v>4.8989898989898997</v>
      </c>
      <c r="AK77" s="15">
        <f>IFERROR(10*HLOOKUP(AK$65,'ISE - Trabajo'!$B$5:$CI$28,Resultados!$BH77,FALSE),"n/a")</f>
        <v>9.2739916776439237</v>
      </c>
      <c r="AL77" s="15">
        <f>IFERROR(10*HLOOKUP(AL$65,'ISE - Trabajo'!$B$5:$CI$28,Resultados!$BH77,FALSE),"n/a")</f>
        <v>9.360587493683699</v>
      </c>
      <c r="AM77" s="15">
        <f>IFERROR(10*HLOOKUP(AM$65,'ISE - Trabajo'!$B$5:$CI$28,Resultados!$BH77,FALSE),"n/a")</f>
        <v>8.4875070614691523</v>
      </c>
      <c r="AN77" s="172">
        <f>IFERROR(10*HLOOKUP(AN$65,'ISE - Trabajo'!$B$5:$CI$28,Resultados!$BH77,FALSE),"n/a")</f>
        <v>6.9948631490108673</v>
      </c>
      <c r="AO77" s="15">
        <f>IFERROR(10*HLOOKUP(AO$65,'ISE - Trabajo'!$B$5:$CI$28,Resultados!$BH77,FALSE),"n/a")</f>
        <v>2.7422908954942442</v>
      </c>
      <c r="AP77" s="15">
        <f>IFERROR(10*HLOOKUP(AP$65,'ISE - Trabajo'!$B$5:$CI$28,Resultados!$BH77,FALSE),"n/a")</f>
        <v>8.7294637770203742</v>
      </c>
      <c r="AQ77" s="15">
        <f>IFERROR(10*HLOOKUP(AQ$65,'ISE - Trabajo'!$B$5:$CI$28,Resultados!$BH77,FALSE),"n/a")</f>
        <v>4.0732291498006168</v>
      </c>
      <c r="AR77" s="15">
        <f>IFERROR(10*HLOOKUP(AR$65,'ISE - Trabajo'!$B$5:$CI$28,Resultados!$BH77,FALSE),"n/a")</f>
        <v>1.4285713306122438</v>
      </c>
      <c r="AS77" s="15">
        <f>IFERROR(10*HLOOKUP(AS$65,'ISE - Trabajo'!$B$5:$CI$28,Resultados!$BH77,FALSE),"n/a")</f>
        <v>2.5812055997551626</v>
      </c>
      <c r="AT77" s="15">
        <f>IFERROR(10*HLOOKUP(AT$65,'ISE - Trabajo'!$B$5:$CI$28,Resultados!$BH77,FALSE),"n/a")</f>
        <v>0.34104459813975641</v>
      </c>
      <c r="AU77" s="177">
        <f>IFERROR(10*HLOOKUP(AU$65,'ISE - Trabajo'!$B$5:$CI$28,Resultados!$BH77,FALSE),"n/a")</f>
        <v>0</v>
      </c>
      <c r="AV77" s="15">
        <f>IFERROR(10*HLOOKUP(AV$65,'ISE - Trabajo'!$B$5:$CI$28,Resultados!$BH77,FALSE),"n/a")</f>
        <v>0.51292115107436942</v>
      </c>
      <c r="AW77" s="15">
        <f>IFERROR(10*HLOOKUP(AW$65,'ISE - Trabajo'!$B$5:$CI$28,Resultados!$BH77,FALSE),"n/a")</f>
        <v>9.9232233183639966</v>
      </c>
      <c r="AX77" s="15">
        <f>IFERROR(10*HLOOKUP(AX$65,'ISE - Trabajo'!$B$5:$CI$28,Resultados!$BH77,FALSE),"n/a")</f>
        <v>0.31333020885908619</v>
      </c>
      <c r="AY77" s="15">
        <f>IFERROR(10*HLOOKUP(AY$65,'ISE - Trabajo'!$B$5:$CI$28,Resultados!$BH77,FALSE),"n/a")</f>
        <v>5.5542481918456774</v>
      </c>
      <c r="AZ77" s="15">
        <f>IFERROR(10*HLOOKUP(AZ$65,'ISE - Trabajo'!$B$5:$CI$28,Resultados!$BH77,FALSE),"n/a")</f>
        <v>0.60109939288127234</v>
      </c>
      <c r="BA77" s="172">
        <f>IFERROR(10*HLOOKUP(BA$65,'ISE - Trabajo'!$B$5:$CI$28,Resultados!$BH77,FALSE),"n/a")</f>
        <v>1.2800977262603035</v>
      </c>
      <c r="BB77" s="15">
        <f>IFERROR(10*HLOOKUP(BB$65,'ISE - Trabajo'!$B$5:$CI$28,Resultados!$BH77,FALSE),"n/a")</f>
        <v>0.21799216397887716</v>
      </c>
      <c r="BC77" s="15">
        <f>IFERROR(10*HLOOKUP(BC$65,'ISE - Trabajo'!$B$5:$CI$28,Resultados!$BH77,FALSE),"n/a")</f>
        <v>6.5659616524442868</v>
      </c>
      <c r="BD77" s="15">
        <f>IFERROR(10*HLOOKUP(BD$65,'ISE - Trabajo'!$B$5:$CI$28,Resultados!$BH77,FALSE),"n/a")</f>
        <v>4.3134424961642592</v>
      </c>
      <c r="BE77" s="15">
        <f>IFERROR(10*HLOOKUP(BE$65,'ISE - Trabajo'!$B$5:$CI$28,Resultados!$BH77,FALSE),"n/a")</f>
        <v>3.5535897787455473</v>
      </c>
      <c r="BF77" s="15">
        <f>IFERROR(10*HLOOKUP(BF$65,'ISE - Trabajo'!$B$5:$CI$28,Resultados!$BH77,FALSE),"n/a")</f>
        <v>0</v>
      </c>
      <c r="BG77" s="172">
        <f>IFERROR(10*HLOOKUP(BG$65,'ISE - Trabajo'!$B$5:$CI$28,Resultados!$BH77,FALSE),"n/a")</f>
        <v>1.3069713424138387</v>
      </c>
      <c r="BH77">
        <v>13</v>
      </c>
    </row>
    <row r="78" spans="1:60" x14ac:dyDescent="0.35">
      <c r="A78" s="171" t="s">
        <v>186</v>
      </c>
      <c r="B78" s="177">
        <f>IFERROR(10*HLOOKUP(B$65,'ISE - Trabajo'!$B$5:$CI$28,Resultados!$BH78,FALSE),"n/a")</f>
        <v>0</v>
      </c>
      <c r="C78" s="15">
        <f>IFERROR(10*HLOOKUP(C$65,'ISE - Trabajo'!$B$5:$CI$28,Resultados!$BH78,FALSE),"n/a")</f>
        <v>0</v>
      </c>
      <c r="D78" s="15">
        <f>IFERROR(10*HLOOKUP(D$65,'ISE - Trabajo'!$B$5:$CI$28,Resultados!$BH78,FALSE),"n/a")</f>
        <v>0.21957141552207404</v>
      </c>
      <c r="E78" s="15">
        <f>IFERROR(10*HLOOKUP(E$65,'ISE - Trabajo'!$B$5:$CI$28,Resultados!$BH78,FALSE),"n/a")</f>
        <v>8.7363690253279618</v>
      </c>
      <c r="F78" s="15">
        <f>IFERROR(10*HLOOKUP(F$65,'ISE - Trabajo'!$B$5:$CI$28,Resultados!$BH78,FALSE),"n/a")</f>
        <v>4.6982131789585297</v>
      </c>
      <c r="G78" s="15">
        <f>IFERROR(10*HLOOKUP(G$65,'ISE - Trabajo'!$B$5:$CI$28,Resultados!$BH78,FALSE),"n/a")</f>
        <v>6.3762326410430701</v>
      </c>
      <c r="H78" s="15">
        <f>IFERROR(10*HLOOKUP(H$65,'ISE - Trabajo'!$B$5:$CI$28,Resultados!$BH78,FALSE),"n/a")</f>
        <v>10</v>
      </c>
      <c r="I78" s="15">
        <f>IFERROR(10*HLOOKUP(I$65,'ISE - Trabajo'!$B$5:$CI$28,Resultados!$BH78,FALSE),"n/a")</f>
        <v>9.6428073793962099</v>
      </c>
      <c r="J78" s="15">
        <f>IFERROR(10*HLOOKUP(J$65,'ISE - Trabajo'!$B$5:$CI$28,Resultados!$BH78,FALSE),"n/a")</f>
        <v>5.0532060376002761</v>
      </c>
      <c r="K78" s="15">
        <f>IFERROR(10*HLOOKUP(K$65,'ISE - Trabajo'!$B$5:$CI$28,Resultados!$BH78,FALSE),"n/a")</f>
        <v>10</v>
      </c>
      <c r="L78" s="15">
        <f>IFERROR(10*HLOOKUP(L$65,'ISE - Trabajo'!$B$5:$CI$28,Resultados!$BH78,FALSE),"n/a")</f>
        <v>8.7933541976525991</v>
      </c>
      <c r="M78" s="15">
        <f>IFERROR(10*HLOOKUP(M$65,'ISE - Trabajo'!$B$5:$CI$28,Resultados!$BH78,FALSE),"n/a")</f>
        <v>4.9621432731508435</v>
      </c>
      <c r="N78" s="177">
        <f>IFERROR(10*HLOOKUP(N$65,'ISE - Trabajo'!$B$5:$CI$28,Resultados!$BH78,FALSE),"n/a")</f>
        <v>5.3259141494435616</v>
      </c>
      <c r="O78" s="15">
        <f>IFERROR(10*HLOOKUP(O$65,'ISE - Trabajo'!$B$5:$CI$28,Resultados!$BH78,FALSE),"n/a")</f>
        <v>1.6339869281045749</v>
      </c>
      <c r="P78" s="15">
        <f>IFERROR(10*HLOOKUP(P$65,'ISE - Trabajo'!$B$5:$CI$28,Resultados!$BH78,FALSE),"n/a")</f>
        <v>2.0429168486058242</v>
      </c>
      <c r="Q78" s="15">
        <f>IFERROR(10*HLOOKUP(Q$65,'ISE - Trabajo'!$B$5:$CI$28,Resultados!$BH78,FALSE),"n/a")</f>
        <v>1.3273001508295628</v>
      </c>
      <c r="R78" s="15">
        <f>IFERROR(10*HLOOKUP(R$65,'ISE - Trabajo'!$B$5:$CI$28,Resultados!$BH78,FALSE),"n/a")</f>
        <v>0</v>
      </c>
      <c r="S78" s="15">
        <f>IFERROR(10*HLOOKUP(S$65,'ISE - Trabajo'!$B$5:$CI$28,Resultados!$BH78,FALSE),"n/a")</f>
        <v>1.9753086419753076</v>
      </c>
      <c r="T78" s="172">
        <f>IFERROR(10*HLOOKUP(T$65,'ISE - Trabajo'!$B$5:$CI$28,Resultados!$BH78,FALSE),"n/a")</f>
        <v>10</v>
      </c>
      <c r="U78" s="15">
        <f>IFERROR(10*HLOOKUP(U$65,'ISE - Trabajo'!$B$5:$CI$28,Resultados!$BH78,FALSE),"n/a")</f>
        <v>6.2694168576521516</v>
      </c>
      <c r="V78" s="15">
        <f>IFERROR(10*HLOOKUP(V$65,'ISE - Trabajo'!$B$5:$CI$28,Resultados!$BH78,FALSE),"n/a")</f>
        <v>7.6298211592329244</v>
      </c>
      <c r="W78" s="15">
        <f>IFERROR(10*HLOOKUP(W$65,'ISE - Trabajo'!$B$5:$CI$28,Resultados!$BH78,FALSE),"n/a")</f>
        <v>5.8841821935348984</v>
      </c>
      <c r="X78" s="15">
        <f>IFERROR(10*HLOOKUP(X$65,'ISE - Trabajo'!$B$5:$CI$28,Resultados!$BH78,FALSE),"n/a")</f>
        <v>4.1671132363246643</v>
      </c>
      <c r="Y78" s="15">
        <f>IFERROR(10*HLOOKUP(Y$65,'ISE - Trabajo'!$B$5:$CI$28,Resultados!$BH78,FALSE),"n/a")</f>
        <v>6.7517909611019311</v>
      </c>
      <c r="Z78" s="15">
        <f>IFERROR(10*HLOOKUP(Z$65,'ISE - Trabajo'!$B$5:$CI$28,Resultados!$BH78,FALSE),"n/a")</f>
        <v>5.0141887516128358</v>
      </c>
      <c r="AA78" s="15">
        <f>IFERROR(10*HLOOKUP(AA$65,'ISE - Trabajo'!$B$5:$CI$28,Resultados!$BH78,FALSE),"n/a")</f>
        <v>6.2773268122926229</v>
      </c>
      <c r="AB78" s="15">
        <f>IFERROR(10*HLOOKUP(AB$65,'ISE - Trabajo'!$B$5:$CI$28,Resultados!$BH78,FALSE),"n/a")</f>
        <v>4.1594620018965731</v>
      </c>
      <c r="AC78" s="15">
        <f>IFERROR(10*HLOOKUP(AC$65,'ISE - Trabajo'!$B$5:$CI$28,Resultados!$BH78,FALSE),"n/a")</f>
        <v>6.494060040629356</v>
      </c>
      <c r="AD78" s="15">
        <f>IFERROR(10*HLOOKUP(AD$65,'ISE - Trabajo'!$B$5:$CI$28,Resultados!$BH78,FALSE),"n/a")</f>
        <v>6.1958003085368993</v>
      </c>
      <c r="AE78" s="15">
        <f>IFERROR(10*HLOOKUP(AE$65,'ISE - Trabajo'!$B$5:$CI$28,Resultados!$BH78,FALSE),"n/a")</f>
        <v>8.1841060780546044</v>
      </c>
      <c r="AF78" s="15">
        <f>IFERROR(10*HLOOKUP(AF$65,'ISE - Trabajo'!$B$5:$CI$28,Resultados!$BH78,FALSE),"n/a")</f>
        <v>6.3924050632911413</v>
      </c>
      <c r="AG78" s="177">
        <f>IFERROR(10*HLOOKUP(AG$65,'ISE - Trabajo'!$B$5:$CI$28,Resultados!$BH78,FALSE),"n/a")</f>
        <v>2.8240429893329333</v>
      </c>
      <c r="AH78" s="15">
        <f>IFERROR(10*HLOOKUP(AH$65,'ISE - Trabajo'!$B$5:$CI$28,Resultados!$BH78,FALSE),"n/a")</f>
        <v>2.9107149427707379</v>
      </c>
      <c r="AI78" s="15" t="str">
        <f>IFERROR(10*HLOOKUP(AI$65,'ISE - Trabajo'!$B$5:$CI$28,Resultados!$BH78,FALSE),"n/a")</f>
        <v>n/a</v>
      </c>
      <c r="AJ78" s="15">
        <f>IFERROR(10*HLOOKUP(AJ$65,'ISE - Trabajo'!$B$5:$CI$28,Resultados!$BH78,FALSE),"n/a")</f>
        <v>8.1313131313131333</v>
      </c>
      <c r="AK78" s="15">
        <f>IFERROR(10*HLOOKUP(AK$65,'ISE - Trabajo'!$B$5:$CI$28,Resultados!$BH78,FALSE),"n/a")</f>
        <v>9.8712007130182027</v>
      </c>
      <c r="AL78" s="15">
        <f>IFERROR(10*HLOOKUP(AL$65,'ISE - Trabajo'!$B$5:$CI$28,Resultados!$BH78,FALSE),"n/a")</f>
        <v>6.9218136867438833</v>
      </c>
      <c r="AM78" s="15">
        <f>IFERROR(10*HLOOKUP(AM$65,'ISE - Trabajo'!$B$5:$CI$28,Resultados!$BH78,FALSE),"n/a")</f>
        <v>9.8024798715602106</v>
      </c>
      <c r="AN78" s="172">
        <f>IFERROR(10*HLOOKUP(AN$65,'ISE - Trabajo'!$B$5:$CI$28,Resultados!$BH78,FALSE),"n/a")</f>
        <v>8.4627039387603418</v>
      </c>
      <c r="AO78" s="15">
        <f>IFERROR(10*HLOOKUP(AO$65,'ISE - Trabajo'!$B$5:$CI$28,Resultados!$BH78,FALSE),"n/a")</f>
        <v>1.8268415078275193</v>
      </c>
      <c r="AP78" s="15">
        <f>IFERROR(10*HLOOKUP(AP$65,'ISE - Trabajo'!$B$5:$CI$28,Resultados!$BH78,FALSE),"n/a")</f>
        <v>7.6234636495175101</v>
      </c>
      <c r="AQ78" s="15">
        <f>IFERROR(10*HLOOKUP(AQ$65,'ISE - Trabajo'!$B$5:$CI$28,Resultados!$BH78,FALSE),"n/a")</f>
        <v>1.1374367414579458</v>
      </c>
      <c r="AR78" s="15">
        <f>IFERROR(10*HLOOKUP(AR$65,'ISE - Trabajo'!$B$5:$CI$28,Resultados!$BH78,FALSE),"n/a")</f>
        <v>5.7291151266718447</v>
      </c>
      <c r="AS78" s="15">
        <f>IFERROR(10*HLOOKUP(AS$65,'ISE - Trabajo'!$B$5:$CI$28,Resultados!$BH78,FALSE),"n/a")</f>
        <v>1.3867013674902093</v>
      </c>
      <c r="AT78" s="15">
        <f>IFERROR(10*HLOOKUP(AT$65,'ISE - Trabajo'!$B$5:$CI$28,Resultados!$BH78,FALSE),"n/a")</f>
        <v>2.8410095256800547</v>
      </c>
      <c r="AU78" s="177">
        <f>IFERROR(10*HLOOKUP(AU$65,'ISE - Trabajo'!$B$5:$CI$28,Resultados!$BH78,FALSE),"n/a")</f>
        <v>10</v>
      </c>
      <c r="AV78" s="15">
        <f>IFERROR(10*HLOOKUP(AV$65,'ISE - Trabajo'!$B$5:$CI$28,Resultados!$BH78,FALSE),"n/a")</f>
        <v>7.1579677315053702</v>
      </c>
      <c r="AW78" s="15">
        <f>IFERROR(10*HLOOKUP(AW$65,'ISE - Trabajo'!$B$5:$CI$28,Resultados!$BH78,FALSE),"n/a")</f>
        <v>2.0224221924359358</v>
      </c>
      <c r="AX78" s="15">
        <f>IFERROR(10*HLOOKUP(AX$65,'ISE - Trabajo'!$B$5:$CI$28,Resultados!$BH78,FALSE),"n/a")</f>
        <v>0.97625853616746971</v>
      </c>
      <c r="AY78" s="15">
        <f>IFERROR(10*HLOOKUP(AY$65,'ISE - Trabajo'!$B$5:$CI$28,Resultados!$BH78,FALSE),"n/a")</f>
        <v>3.2448089443479993</v>
      </c>
      <c r="AZ78" s="15">
        <f>IFERROR(10*HLOOKUP(AZ$65,'ISE - Trabajo'!$B$5:$CI$28,Resultados!$BH78,FALSE),"n/a")</f>
        <v>1.8728753142641912</v>
      </c>
      <c r="BA78" s="172">
        <f>IFERROR(10*HLOOKUP(BA$65,'ISE - Trabajo'!$B$5:$CI$28,Resultados!$BH78,FALSE),"n/a")</f>
        <v>3.1414650963074409</v>
      </c>
      <c r="BB78" s="15">
        <f>IFERROR(10*HLOOKUP(BB$65,'ISE - Trabajo'!$B$5:$CI$28,Resultados!$BH78,FALSE),"n/a")</f>
        <v>3.8983431803014881</v>
      </c>
      <c r="BC78" s="15">
        <f>IFERROR(10*HLOOKUP(BC$65,'ISE - Trabajo'!$B$5:$CI$28,Resultados!$BH78,FALSE),"n/a")</f>
        <v>7.6134096426253723</v>
      </c>
      <c r="BD78" s="15">
        <f>IFERROR(10*HLOOKUP(BD$65,'ISE - Trabajo'!$B$5:$CI$28,Resultados!$BH78,FALSE),"n/a")</f>
        <v>3.9857586615444789</v>
      </c>
      <c r="BE78" s="15">
        <f>IFERROR(10*HLOOKUP(BE$65,'ISE - Trabajo'!$B$5:$CI$28,Resultados!$BH78,FALSE),"n/a")</f>
        <v>4.8273988776038106</v>
      </c>
      <c r="BF78" s="15">
        <f>IFERROR(10*HLOOKUP(BF$65,'ISE - Trabajo'!$B$5:$CI$28,Resultados!$BH78,FALSE),"n/a")</f>
        <v>0</v>
      </c>
      <c r="BG78" s="172">
        <f>IFERROR(10*HLOOKUP(BG$65,'ISE - Trabajo'!$B$5:$CI$28,Resultados!$BH78,FALSE),"n/a")</f>
        <v>10</v>
      </c>
      <c r="BH78">
        <v>14</v>
      </c>
    </row>
    <row r="79" spans="1:60" x14ac:dyDescent="0.35">
      <c r="A79" s="171" t="s">
        <v>187</v>
      </c>
      <c r="B79" s="177">
        <f>IFERROR(10*HLOOKUP(B$65,'ISE - Trabajo'!$B$5:$CI$28,Resultados!$BH79,FALSE),"n/a")</f>
        <v>0</v>
      </c>
      <c r="C79" s="15">
        <f>IFERROR(10*HLOOKUP(C$65,'ISE - Trabajo'!$B$5:$CI$28,Resultados!$BH79,FALSE),"n/a")</f>
        <v>0</v>
      </c>
      <c r="D79" s="15">
        <f>IFERROR(10*HLOOKUP(D$65,'ISE - Trabajo'!$B$5:$CI$28,Resultados!$BH79,FALSE),"n/a")</f>
        <v>2.0111833407043611</v>
      </c>
      <c r="E79" s="15">
        <f>IFERROR(10*HLOOKUP(E$65,'ISE - Trabajo'!$B$5:$CI$28,Resultados!$BH79,FALSE),"n/a")</f>
        <v>4.7418565566484325</v>
      </c>
      <c r="F79" s="15">
        <f>IFERROR(10*HLOOKUP(F$65,'ISE - Trabajo'!$B$5:$CI$28,Resultados!$BH79,FALSE),"n/a")</f>
        <v>7.1608478646678817</v>
      </c>
      <c r="G79" s="15">
        <f>IFERROR(10*HLOOKUP(G$65,'ISE - Trabajo'!$B$5:$CI$28,Resultados!$BH79,FALSE),"n/a")</f>
        <v>5.5358751872084211</v>
      </c>
      <c r="H79" s="15">
        <f>IFERROR(10*HLOOKUP(H$65,'ISE - Trabajo'!$B$5:$CI$28,Resultados!$BH79,FALSE),"n/a")</f>
        <v>1.8865941425707125</v>
      </c>
      <c r="I79" s="15">
        <f>IFERROR(10*HLOOKUP(I$65,'ISE - Trabajo'!$B$5:$CI$28,Resultados!$BH79,FALSE),"n/a")</f>
        <v>2.0438177326821489</v>
      </c>
      <c r="J79" s="15">
        <f>IFERROR(10*HLOOKUP(J$65,'ISE - Trabajo'!$B$5:$CI$28,Resultados!$BH79,FALSE),"n/a")</f>
        <v>0.93331703009494404</v>
      </c>
      <c r="K79" s="15">
        <f>IFERROR(10*HLOOKUP(K$65,'ISE - Trabajo'!$B$5:$CI$28,Resultados!$BH79,FALSE),"n/a")</f>
        <v>0.31030202730657847</v>
      </c>
      <c r="L79" s="15">
        <f>IFERROR(10*HLOOKUP(L$65,'ISE - Trabajo'!$B$5:$CI$28,Resultados!$BH79,FALSE),"n/a")</f>
        <v>5.135841228906207</v>
      </c>
      <c r="M79" s="15">
        <f>IFERROR(10*HLOOKUP(M$65,'ISE - Trabajo'!$B$5:$CI$28,Resultados!$BH79,FALSE),"n/a")</f>
        <v>7.5247524752475243</v>
      </c>
      <c r="N79" s="177">
        <f>IFERROR(10*HLOOKUP(N$65,'ISE - Trabajo'!$B$5:$CI$28,Resultados!$BH79,FALSE),"n/a")</f>
        <v>3.8996138996138994</v>
      </c>
      <c r="O79" s="15">
        <f>IFERROR(10*HLOOKUP(O$65,'ISE - Trabajo'!$B$5:$CI$28,Resultados!$BH79,FALSE),"n/a")</f>
        <v>5.3439153439153433</v>
      </c>
      <c r="P79" s="15">
        <f>IFERROR(10*HLOOKUP(P$65,'ISE - Trabajo'!$B$5:$CI$28,Resultados!$BH79,FALSE),"n/a")</f>
        <v>5.4006968641114961</v>
      </c>
      <c r="Q79" s="15">
        <f>IFERROR(10*HLOOKUP(Q$65,'ISE - Trabajo'!$B$5:$CI$28,Resultados!$BH79,FALSE),"n/a")</f>
        <v>8.0586080586080584</v>
      </c>
      <c r="R79" s="15">
        <f>IFERROR(10*HLOOKUP(R$65,'ISE - Trabajo'!$B$5:$CI$28,Resultados!$BH79,FALSE),"n/a")</f>
        <v>2.8571428571428568</v>
      </c>
      <c r="S79" s="15">
        <f>IFERROR(10*HLOOKUP(S$65,'ISE - Trabajo'!$B$5:$CI$28,Resultados!$BH79,FALSE),"n/a")</f>
        <v>5.7904761904761877</v>
      </c>
      <c r="T79" s="172">
        <f>IFERROR(10*HLOOKUP(T$65,'ISE - Trabajo'!$B$5:$CI$28,Resultados!$BH79,FALSE),"n/a")</f>
        <v>4.5549206349206353</v>
      </c>
      <c r="U79" s="15">
        <f>IFERROR(10*HLOOKUP(U$65,'ISE - Trabajo'!$B$5:$CI$28,Resultados!$BH79,FALSE),"n/a")</f>
        <v>6.0729746444032138</v>
      </c>
      <c r="V79" s="15">
        <f>IFERROR(10*HLOOKUP(V$65,'ISE - Trabajo'!$B$5:$CI$28,Resultados!$BH79,FALSE),"n/a")</f>
        <v>5.9183673469387754</v>
      </c>
      <c r="W79" s="15">
        <f>IFERROR(10*HLOOKUP(W$65,'ISE - Trabajo'!$B$5:$CI$28,Resultados!$BH79,FALSE),"n/a")</f>
        <v>8.2166656089357097</v>
      </c>
      <c r="X79" s="15">
        <f>IFERROR(10*HLOOKUP(X$65,'ISE - Trabajo'!$B$5:$CI$28,Resultados!$BH79,FALSE),"n/a")</f>
        <v>7.2569826809490454</v>
      </c>
      <c r="Y79" s="15">
        <f>IFERROR(10*HLOOKUP(Y$65,'ISE - Trabajo'!$B$5:$CI$28,Resultados!$BH79,FALSE),"n/a")</f>
        <v>1.0181704973297037</v>
      </c>
      <c r="Z79" s="15">
        <f>IFERROR(10*HLOOKUP(Z$65,'ISE - Trabajo'!$B$5:$CI$28,Resultados!$BH79,FALSE),"n/a")</f>
        <v>3.5972254499393888</v>
      </c>
      <c r="AA79" s="15">
        <f>IFERROR(10*HLOOKUP(AA$65,'ISE - Trabajo'!$B$5:$CI$28,Resultados!$BH79,FALSE),"n/a")</f>
        <v>4.1154649752383037</v>
      </c>
      <c r="AB79" s="15">
        <f>IFERROR(10*HLOOKUP(AB$65,'ISE - Trabajo'!$B$5:$CI$28,Resultados!$BH79,FALSE),"n/a")</f>
        <v>0.33062138633065863</v>
      </c>
      <c r="AC79" s="15">
        <f>IFERROR(10*HLOOKUP(AC$65,'ISE - Trabajo'!$B$5:$CI$28,Resultados!$BH79,FALSE),"n/a")</f>
        <v>0.38081900626443393</v>
      </c>
      <c r="AD79" s="15">
        <f>IFERROR(10*HLOOKUP(AD$65,'ISE - Trabajo'!$B$5:$CI$28,Resultados!$BH79,FALSE),"n/a")</f>
        <v>5.1265925763542892</v>
      </c>
      <c r="AE79" s="15">
        <f>IFERROR(10*HLOOKUP(AE$65,'ISE - Trabajo'!$B$5:$CI$28,Resultados!$BH79,FALSE),"n/a")</f>
        <v>3.1980845860321807</v>
      </c>
      <c r="AF79" s="15">
        <f>IFERROR(10*HLOOKUP(AF$65,'ISE - Trabajo'!$B$5:$CI$28,Resultados!$BH79,FALSE),"n/a")</f>
        <v>4.3987341772151902</v>
      </c>
      <c r="AG79" s="177">
        <f>IFERROR(10*HLOOKUP(AG$65,'ISE - Trabajo'!$B$5:$CI$28,Resultados!$BH79,FALSE),"n/a")</f>
        <v>2.3139104849638463</v>
      </c>
      <c r="AH79" s="15">
        <f>IFERROR(10*HLOOKUP(AH$65,'ISE - Trabajo'!$B$5:$CI$28,Resultados!$BH79,FALSE),"n/a")</f>
        <v>2.5803204925840473</v>
      </c>
      <c r="AI79" s="15">
        <f>IFERROR(10*HLOOKUP(AI$65,'ISE - Trabajo'!$B$5:$CI$28,Resultados!$BH79,FALSE),"n/a")</f>
        <v>2.1</v>
      </c>
      <c r="AJ79" s="15">
        <f>IFERROR(10*HLOOKUP(AJ$65,'ISE - Trabajo'!$B$5:$CI$28,Resultados!$BH79,FALSE),"n/a")</f>
        <v>1.6161616161616168</v>
      </c>
      <c r="AK79" s="15">
        <f>IFERROR(10*HLOOKUP(AK$65,'ISE - Trabajo'!$B$5:$CI$28,Resultados!$BH79,FALSE),"n/a")</f>
        <v>5.3779932252494786</v>
      </c>
      <c r="AL79" s="15">
        <f>IFERROR(10*HLOOKUP(AL$65,'ISE - Trabajo'!$B$5:$CI$28,Resultados!$BH79,FALSE),"n/a")</f>
        <v>4.8562696415755333</v>
      </c>
      <c r="AM79" s="15">
        <f>IFERROR(10*HLOOKUP(AM$65,'ISE - Trabajo'!$B$5:$CI$28,Resultados!$BH79,FALSE),"n/a")</f>
        <v>7.6346124546059988</v>
      </c>
      <c r="AN79" s="172">
        <f>IFERROR(10*HLOOKUP(AN$65,'ISE - Trabajo'!$B$5:$CI$28,Resultados!$BH79,FALSE),"n/a")</f>
        <v>5.6604441194933202</v>
      </c>
      <c r="AO79" s="15">
        <f>IFERROR(10*HLOOKUP(AO$65,'ISE - Trabajo'!$B$5:$CI$28,Resultados!$BH79,FALSE),"n/a")</f>
        <v>1.613163922890416</v>
      </c>
      <c r="AP79" s="15">
        <f>IFERROR(10*HLOOKUP(AP$65,'ISE - Trabajo'!$B$5:$CI$28,Resultados!$BH79,FALSE),"n/a")</f>
        <v>6.5131652621847858</v>
      </c>
      <c r="AQ79" s="15">
        <f>IFERROR(10*HLOOKUP(AQ$65,'ISE - Trabajo'!$B$5:$CI$28,Resultados!$BH79,FALSE),"n/a")</f>
        <v>3.3527744076875452</v>
      </c>
      <c r="AR79" s="15">
        <f>IFERROR(10*HLOOKUP(AR$65,'ISE - Trabajo'!$B$5:$CI$28,Resultados!$BH79,FALSE),"n/a")</f>
        <v>6.6386554237695066</v>
      </c>
      <c r="AS79" s="15">
        <f>IFERROR(10*HLOOKUP(AS$65,'ISE - Trabajo'!$B$5:$CI$28,Resultados!$BH79,FALSE),"n/a")</f>
        <v>3.9104505788803525</v>
      </c>
      <c r="AT79" s="15">
        <f>IFERROR(10*HLOOKUP(AT$65,'ISE - Trabajo'!$B$5:$CI$28,Resultados!$BH79,FALSE),"n/a")</f>
        <v>7.4242785595039349</v>
      </c>
      <c r="AU79" s="177">
        <f>IFERROR(10*HLOOKUP(AU$65,'ISE - Trabajo'!$B$5:$CI$28,Resultados!$BH79,FALSE),"n/a")</f>
        <v>1.050537880423134</v>
      </c>
      <c r="AV79" s="15">
        <f>IFERROR(10*HLOOKUP(AV$65,'ISE - Trabajo'!$B$5:$CI$28,Resultados!$BH79,FALSE),"n/a")</f>
        <v>1.0288159542474709</v>
      </c>
      <c r="AW79" s="15">
        <f>IFERROR(10*HLOOKUP(AW$65,'ISE - Trabajo'!$B$5:$CI$28,Resultados!$BH79,FALSE),"n/a")</f>
        <v>1.0712937748307225</v>
      </c>
      <c r="AX79" s="15">
        <f>IFERROR(10*HLOOKUP(AX$65,'ISE - Trabajo'!$B$5:$CI$28,Resultados!$BH79,FALSE),"n/a")</f>
        <v>1.0175316918865525</v>
      </c>
      <c r="AY79" s="15">
        <f>IFERROR(10*HLOOKUP(AY$65,'ISE - Trabajo'!$B$5:$CI$28,Resultados!$BH79,FALSE),"n/a")</f>
        <v>0</v>
      </c>
      <c r="AZ79" s="15">
        <f>IFERROR(10*HLOOKUP(AZ$65,'ISE - Trabajo'!$B$5:$CI$28,Resultados!$BH79,FALSE),"n/a")</f>
        <v>0</v>
      </c>
      <c r="BA79" s="172">
        <f>IFERROR(10*HLOOKUP(BA$65,'ISE - Trabajo'!$B$5:$CI$28,Resultados!$BH79,FALSE),"n/a")</f>
        <v>0.10886412864875529</v>
      </c>
      <c r="BB79" s="15">
        <f>IFERROR(10*HLOOKUP(BB$65,'ISE - Trabajo'!$B$5:$CI$28,Resultados!$BH79,FALSE),"n/a")</f>
        <v>0</v>
      </c>
      <c r="BC79" s="15">
        <f>IFERROR(10*HLOOKUP(BC$65,'ISE - Trabajo'!$B$5:$CI$28,Resultados!$BH79,FALSE),"n/a")</f>
        <v>3.8213827414634665</v>
      </c>
      <c r="BD79" s="15">
        <f>IFERROR(10*HLOOKUP(BD$65,'ISE - Trabajo'!$B$5:$CI$28,Resultados!$BH79,FALSE),"n/a")</f>
        <v>5.53573113042063</v>
      </c>
      <c r="BE79" s="15">
        <f>IFERROR(10*HLOOKUP(BE$65,'ISE - Trabajo'!$B$5:$CI$28,Resultados!$BH79,FALSE),"n/a")</f>
        <v>1.7868641121309647</v>
      </c>
      <c r="BF79" s="15">
        <f>IFERROR(10*HLOOKUP(BF$65,'ISE - Trabajo'!$B$5:$CI$28,Resultados!$BH79,FALSE),"n/a")</f>
        <v>0</v>
      </c>
      <c r="BG79" s="172">
        <f>IFERROR(10*HLOOKUP(BG$65,'ISE - Trabajo'!$B$5:$CI$28,Resultados!$BH79,FALSE),"n/a")</f>
        <v>8.0481667498650145E-3</v>
      </c>
      <c r="BH79">
        <v>15</v>
      </c>
    </row>
    <row r="80" spans="1:60" x14ac:dyDescent="0.35">
      <c r="A80" s="171" t="s">
        <v>188</v>
      </c>
      <c r="B80" s="177">
        <f>IFERROR(10*HLOOKUP(B$65,'ISE - Trabajo'!$B$5:$CI$28,Resultados!$BH80,FALSE),"n/a")</f>
        <v>0</v>
      </c>
      <c r="C80" s="15">
        <f>IFERROR(10*HLOOKUP(C$65,'ISE - Trabajo'!$B$5:$CI$28,Resultados!$BH80,FALSE),"n/a")</f>
        <v>0</v>
      </c>
      <c r="D80" s="15">
        <f>IFERROR(10*HLOOKUP(D$65,'ISE - Trabajo'!$B$5:$CI$28,Resultados!$BH80,FALSE),"n/a")</f>
        <v>1.2811100731043537</v>
      </c>
      <c r="E80" s="15">
        <f>IFERROR(10*HLOOKUP(E$65,'ISE - Trabajo'!$B$5:$CI$28,Resultados!$BH80,FALSE),"n/a")</f>
        <v>7.431522327396336</v>
      </c>
      <c r="F80" s="15">
        <f>IFERROR(10*HLOOKUP(F$65,'ISE - Trabajo'!$B$5:$CI$28,Resultados!$BH80,FALSE),"n/a")</f>
        <v>5.6213292066839973</v>
      </c>
      <c r="G80" s="15">
        <f>IFERROR(10*HLOOKUP(G$65,'ISE - Trabajo'!$B$5:$CI$28,Resultados!$BH80,FALSE),"n/a")</f>
        <v>7.8643252261644854</v>
      </c>
      <c r="H80" s="15">
        <f>IFERROR(10*HLOOKUP(H$65,'ISE - Trabajo'!$B$5:$CI$28,Resultados!$BH80,FALSE),"n/a")</f>
        <v>7.497425178211417</v>
      </c>
      <c r="I80" s="15">
        <f>IFERROR(10*HLOOKUP(I$65,'ISE - Trabajo'!$B$5:$CI$28,Resultados!$BH80,FALSE),"n/a")</f>
        <v>7.1764394331391612</v>
      </c>
      <c r="J80" s="15">
        <f>IFERROR(10*HLOOKUP(J$65,'ISE - Trabajo'!$B$5:$CI$28,Resultados!$BH80,FALSE),"n/a")</f>
        <v>8.3075900435976902</v>
      </c>
      <c r="K80" s="15">
        <f>IFERROR(10*HLOOKUP(K$65,'ISE - Trabajo'!$B$5:$CI$28,Resultados!$BH80,FALSE),"n/a")</f>
        <v>2.3376086057095575</v>
      </c>
      <c r="L80" s="15">
        <f>IFERROR(10*HLOOKUP(L$65,'ISE - Trabajo'!$B$5:$CI$28,Resultados!$BH80,FALSE),"n/a")</f>
        <v>5.4068218580188088</v>
      </c>
      <c r="M80" s="15">
        <f>IFERROR(10*HLOOKUP(M$65,'ISE - Trabajo'!$B$5:$CI$28,Resultados!$BH80,FALSE),"n/a")</f>
        <v>5.3612027869453591</v>
      </c>
      <c r="N80" s="177">
        <f>IFERROR(10*HLOOKUP(N$65,'ISE - Trabajo'!$B$5:$CI$28,Resultados!$BH80,FALSE),"n/a")</f>
        <v>4.4144144144144146</v>
      </c>
      <c r="O80" s="15">
        <f>IFERROR(10*HLOOKUP(O$65,'ISE - Trabajo'!$B$5:$CI$28,Resultados!$BH80,FALSE),"n/a")</f>
        <v>3.1961591220850476</v>
      </c>
      <c r="P80" s="15">
        <f>IFERROR(10*HLOOKUP(P$65,'ISE - Trabajo'!$B$5:$CI$28,Resultados!$BH80,FALSE),"n/a")</f>
        <v>5.9797337103805788</v>
      </c>
      <c r="Q80" s="15">
        <f>IFERROR(10*HLOOKUP(Q$65,'ISE - Trabajo'!$B$5:$CI$28,Resultados!$BH80,FALSE),"n/a")</f>
        <v>4.5963912630579298</v>
      </c>
      <c r="R80" s="15">
        <f>IFERROR(10*HLOOKUP(R$65,'ISE - Trabajo'!$B$5:$CI$28,Resultados!$BH80,FALSE),"n/a")</f>
        <v>2.1296296296296293</v>
      </c>
      <c r="S80" s="15">
        <f>IFERROR(10*HLOOKUP(S$65,'ISE - Trabajo'!$B$5:$CI$28,Resultados!$BH80,FALSE),"n/a")</f>
        <v>5.6128029263831731</v>
      </c>
      <c r="T80" s="172">
        <f>IFERROR(10*HLOOKUP(T$65,'ISE - Trabajo'!$B$5:$CI$28,Resultados!$BH80,FALSE),"n/a")</f>
        <v>4.2479012345679026</v>
      </c>
      <c r="U80" s="15">
        <f>IFERROR(10*HLOOKUP(U$65,'ISE - Trabajo'!$B$5:$CI$28,Resultados!$BH80,FALSE),"n/a")</f>
        <v>7.4426807760141074</v>
      </c>
      <c r="V80" s="15">
        <f>IFERROR(10*HLOOKUP(V$65,'ISE - Trabajo'!$B$5:$CI$28,Resultados!$BH80,FALSE),"n/a")</f>
        <v>7.802197802197802</v>
      </c>
      <c r="W80" s="15">
        <f>IFERROR(10*HLOOKUP(W$65,'ISE - Trabajo'!$B$5:$CI$28,Resultados!$BH80,FALSE),"n/a")</f>
        <v>8.2838902874442617</v>
      </c>
      <c r="X80" s="15">
        <f>IFERROR(10*HLOOKUP(X$65,'ISE - Trabajo'!$B$5:$CI$28,Resultados!$BH80,FALSE),"n/a")</f>
        <v>7.305925406836411</v>
      </c>
      <c r="Y80" s="15">
        <f>IFERROR(10*HLOOKUP(Y$65,'ISE - Trabajo'!$B$5:$CI$28,Resultados!$BH80,FALSE),"n/a")</f>
        <v>7.3815795771146764</v>
      </c>
      <c r="Z80" s="15">
        <f>IFERROR(10*HLOOKUP(Z$65,'ISE - Trabajo'!$B$5:$CI$28,Resultados!$BH80,FALSE),"n/a")</f>
        <v>3.7419212015736134</v>
      </c>
      <c r="AA80" s="15">
        <f>IFERROR(10*HLOOKUP(AA$65,'ISE - Trabajo'!$B$5:$CI$28,Resultados!$BH80,FALSE),"n/a")</f>
        <v>3.6737049670617901</v>
      </c>
      <c r="AB80" s="15">
        <f>IFERROR(10*HLOOKUP(AB$65,'ISE - Trabajo'!$B$5:$CI$28,Resultados!$BH80,FALSE),"n/a")</f>
        <v>2.3142195915597723</v>
      </c>
      <c r="AC80" s="15">
        <f>IFERROR(10*HLOOKUP(AC$65,'ISE - Trabajo'!$B$5:$CI$28,Resultados!$BH80,FALSE),"n/a")</f>
        <v>2.6863282596044153</v>
      </c>
      <c r="AD80" s="15">
        <f>IFERROR(10*HLOOKUP(AD$65,'ISE - Trabajo'!$B$5:$CI$28,Resultados!$BH80,FALSE),"n/a")</f>
        <v>6.4949896107160789</v>
      </c>
      <c r="AE80" s="15">
        <f>IFERROR(10*HLOOKUP(AE$65,'ISE - Trabajo'!$B$5:$CI$28,Resultados!$BH80,FALSE),"n/a")</f>
        <v>3.2954202932185361</v>
      </c>
      <c r="AF80" s="15">
        <f>IFERROR(10*HLOOKUP(AF$65,'ISE - Trabajo'!$B$5:$CI$28,Resultados!$BH80,FALSE),"n/a")</f>
        <v>5.7594936708860764</v>
      </c>
      <c r="AG80" s="177">
        <f>IFERROR(10*HLOOKUP(AG$65,'ISE - Trabajo'!$B$5:$CI$28,Resultados!$BH80,FALSE),"n/a")</f>
        <v>3.3791503489379489</v>
      </c>
      <c r="AH80" s="15">
        <f>IFERROR(10*HLOOKUP(AH$65,'ISE - Trabajo'!$B$5:$CI$28,Resultados!$BH80,FALSE),"n/a")</f>
        <v>3.3454648651209542</v>
      </c>
      <c r="AI80" s="15">
        <f>IFERROR(10*HLOOKUP(AI$65,'ISE - Trabajo'!$B$5:$CI$28,Resultados!$BH80,FALSE),"n/a")</f>
        <v>2.1</v>
      </c>
      <c r="AJ80" s="15">
        <f>IFERROR(10*HLOOKUP(AJ$65,'ISE - Trabajo'!$B$5:$CI$28,Resultados!$BH80,FALSE),"n/a")</f>
        <v>4.9494949494949498</v>
      </c>
      <c r="AK80" s="15">
        <f>IFERROR(10*HLOOKUP(AK$65,'ISE - Trabajo'!$B$5:$CI$28,Resultados!$BH80,FALSE),"n/a")</f>
        <v>9.8100603442035617</v>
      </c>
      <c r="AL80" s="15">
        <f>IFERROR(10*HLOOKUP(AL$65,'ISE - Trabajo'!$B$5:$CI$28,Resultados!$BH80,FALSE),"n/a")</f>
        <v>3.7962867904023967</v>
      </c>
      <c r="AM80" s="15">
        <f>IFERROR(10*HLOOKUP(AM$65,'ISE - Trabajo'!$B$5:$CI$28,Resultados!$BH80,FALSE),"n/a")</f>
        <v>6.4745724777671363</v>
      </c>
      <c r="AN80" s="172">
        <f>IFERROR(10*HLOOKUP(AN$65,'ISE - Trabajo'!$B$5:$CI$28,Resultados!$BH80,FALSE),"n/a")</f>
        <v>3.133008191378559</v>
      </c>
      <c r="AO80" s="15">
        <f>IFERROR(10*HLOOKUP(AO$65,'ISE - Trabajo'!$B$5:$CI$28,Resultados!$BH80,FALSE),"n/a")</f>
        <v>7.2235934807409974</v>
      </c>
      <c r="AP80" s="15">
        <f>IFERROR(10*HLOOKUP(AP$65,'ISE - Trabajo'!$B$5:$CI$28,Resultados!$BH80,FALSE),"n/a")</f>
        <v>6.307605537633366</v>
      </c>
      <c r="AQ80" s="15">
        <f>IFERROR(10*HLOOKUP(AQ$65,'ISE - Trabajo'!$B$5:$CI$28,Resultados!$BH80,FALSE),"n/a")</f>
        <v>0.30706488375514074</v>
      </c>
      <c r="AR80" s="15">
        <f>IFERROR(10*HLOOKUP(AR$65,'ISE - Trabajo'!$B$5:$CI$28,Resultados!$BH80,FALSE),"n/a")</f>
        <v>3.5760970320928367</v>
      </c>
      <c r="AS80" s="15">
        <f>IFERROR(10*HLOOKUP(AS$65,'ISE - Trabajo'!$B$5:$CI$28,Resultados!$BH80,FALSE),"n/a")</f>
        <v>0.3268751701674289</v>
      </c>
      <c r="AT80" s="15">
        <f>IFERROR(10*HLOOKUP(AT$65,'ISE - Trabajo'!$B$5:$CI$28,Resultados!$BH80,FALSE),"n/a")</f>
        <v>0</v>
      </c>
      <c r="AU80" s="177">
        <f>IFERROR(10*HLOOKUP(AU$65,'ISE - Trabajo'!$B$5:$CI$28,Resultados!$BH80,FALSE),"n/a")</f>
        <v>4.1287249224959686</v>
      </c>
      <c r="AV80" s="15">
        <f>IFERROR(10*HLOOKUP(AV$65,'ISE - Trabajo'!$B$5:$CI$28,Resultados!$BH80,FALSE),"n/a")</f>
        <v>5.2788786589822942</v>
      </c>
      <c r="AW80" s="15">
        <f>IFERROR(10*HLOOKUP(AW$65,'ISE - Trabajo'!$B$5:$CI$28,Resultados!$BH80,FALSE),"n/a")</f>
        <v>5.5921869947274336</v>
      </c>
      <c r="AX80" s="15">
        <f>IFERROR(10*HLOOKUP(AX$65,'ISE - Trabajo'!$B$5:$CI$28,Resultados!$BH80,FALSE),"n/a")</f>
        <v>3.2004164530883905</v>
      </c>
      <c r="AY80" s="15">
        <f>IFERROR(10*HLOOKUP(AY$65,'ISE - Trabajo'!$B$5:$CI$28,Resultados!$BH80,FALSE),"n/a")</f>
        <v>1.7728807735342018</v>
      </c>
      <c r="AZ80" s="15">
        <f>IFERROR(10*HLOOKUP(AZ$65,'ISE - Trabajo'!$B$5:$CI$28,Resultados!$BH80,FALSE),"n/a")</f>
        <v>5.1164563042601525</v>
      </c>
      <c r="BA80" s="172">
        <f>IFERROR(10*HLOOKUP(BA$65,'ISE - Trabajo'!$B$5:$CI$28,Resultados!$BH80,FALSE),"n/a")</f>
        <v>1.9447199465345038</v>
      </c>
      <c r="BB80" s="15">
        <f>IFERROR(10*HLOOKUP(BB$65,'ISE - Trabajo'!$B$5:$CI$28,Resultados!$BH80,FALSE),"n/a")</f>
        <v>2.5469926756382923</v>
      </c>
      <c r="BC80" s="15">
        <f>IFERROR(10*HLOOKUP(BC$65,'ISE - Trabajo'!$B$5:$CI$28,Resultados!$BH80,FALSE),"n/a")</f>
        <v>4.1793712950696609</v>
      </c>
      <c r="BD80" s="15">
        <f>IFERROR(10*HLOOKUP(BD$65,'ISE - Trabajo'!$B$5:$CI$28,Resultados!$BH80,FALSE),"n/a")</f>
        <v>4.5384821639761741</v>
      </c>
      <c r="BE80" s="15">
        <f>IFERROR(10*HLOOKUP(BE$65,'ISE - Trabajo'!$B$5:$CI$28,Resultados!$BH80,FALSE),"n/a")</f>
        <v>4.2079022628873872</v>
      </c>
      <c r="BF80" s="15">
        <f>IFERROR(10*HLOOKUP(BF$65,'ISE - Trabajo'!$B$5:$CI$28,Resultados!$BH80,FALSE),"n/a")</f>
        <v>3.6213963276993166E-2</v>
      </c>
      <c r="BG80" s="172">
        <f>IFERROR(10*HLOOKUP(BG$65,'ISE - Trabajo'!$B$5:$CI$28,Resultados!$BH80,FALSE),"n/a")</f>
        <v>1.4895526645544475</v>
      </c>
      <c r="BH80">
        <v>16</v>
      </c>
    </row>
    <row r="81" spans="1:60" x14ac:dyDescent="0.35">
      <c r="A81" s="171" t="s">
        <v>189</v>
      </c>
      <c r="B81" s="177">
        <f>IFERROR(10*HLOOKUP(B$65,'ISE - Trabajo'!$B$5:$CI$28,Resultados!$BH81,FALSE),"n/a")</f>
        <v>0</v>
      </c>
      <c r="C81" s="15">
        <f>IFERROR(10*HLOOKUP(C$65,'ISE - Trabajo'!$B$5:$CI$28,Resultados!$BH81,FALSE),"n/a")</f>
        <v>0</v>
      </c>
      <c r="D81" s="15">
        <f>IFERROR(10*HLOOKUP(D$65,'ISE - Trabajo'!$B$5:$CI$28,Resultados!$BH81,FALSE),"n/a")</f>
        <v>1.6110565399252765</v>
      </c>
      <c r="E81" s="15">
        <f>IFERROR(10*HLOOKUP(E$65,'ISE - Trabajo'!$B$5:$CI$28,Resultados!$BH81,FALSE),"n/a")</f>
        <v>4.2015566274909837</v>
      </c>
      <c r="F81" s="15">
        <f>IFERROR(10*HLOOKUP(F$65,'ISE - Trabajo'!$B$5:$CI$28,Resultados!$BH81,FALSE),"n/a")</f>
        <v>6.5356986676074822</v>
      </c>
      <c r="G81" s="15">
        <f>IFERROR(10*HLOOKUP(G$65,'ISE - Trabajo'!$B$5:$CI$28,Resultados!$BH81,FALSE),"n/a")</f>
        <v>2.4289948681006313</v>
      </c>
      <c r="H81" s="15">
        <f>IFERROR(10*HLOOKUP(H$65,'ISE - Trabajo'!$B$5:$CI$28,Resultados!$BH81,FALSE),"n/a")</f>
        <v>3.2853259386389668</v>
      </c>
      <c r="I81" s="15">
        <f>IFERROR(10*HLOOKUP(I$65,'ISE - Trabajo'!$B$5:$CI$28,Resultados!$BH81,FALSE),"n/a")</f>
        <v>1.7182488158346598</v>
      </c>
      <c r="J81" s="15">
        <f>IFERROR(10*HLOOKUP(J$65,'ISE - Trabajo'!$B$5:$CI$28,Resultados!$BH81,FALSE),"n/a")</f>
        <v>0.70120181317167773</v>
      </c>
      <c r="K81" s="15">
        <f>IFERROR(10*HLOOKUP(K$65,'ISE - Trabajo'!$B$5:$CI$28,Resultados!$BH81,FALSE),"n/a")</f>
        <v>1.3653289201489451</v>
      </c>
      <c r="L81" s="15">
        <f>IFERROR(10*HLOOKUP(L$65,'ISE - Trabajo'!$B$5:$CI$28,Resultados!$BH81,FALSE),"n/a")</f>
        <v>6.2394180635757106</v>
      </c>
      <c r="M81" s="15">
        <f>IFERROR(10*HLOOKUP(M$65,'ISE - Trabajo'!$B$5:$CI$28,Resultados!$BH81,FALSE),"n/a")</f>
        <v>8.019801980198018</v>
      </c>
      <c r="N81" s="177">
        <f>IFERROR(10*HLOOKUP(N$65,'ISE - Trabajo'!$B$5:$CI$28,Resultados!$BH81,FALSE),"n/a")</f>
        <v>4.3918918918918912</v>
      </c>
      <c r="O81" s="15">
        <f>IFERROR(10*HLOOKUP(O$65,'ISE - Trabajo'!$B$5:$CI$28,Resultados!$BH81,FALSE),"n/a")</f>
        <v>0.92592592592592582</v>
      </c>
      <c r="P81" s="15">
        <f>IFERROR(10*HLOOKUP(P$65,'ISE - Trabajo'!$B$5:$CI$28,Resultados!$BH81,FALSE),"n/a")</f>
        <v>3.8441145281018012</v>
      </c>
      <c r="Q81" s="15">
        <f>IFERROR(10*HLOOKUP(Q$65,'ISE - Trabajo'!$B$5:$CI$28,Resultados!$BH81,FALSE),"n/a")</f>
        <v>4.2307692307692317</v>
      </c>
      <c r="R81" s="15">
        <f>IFERROR(10*HLOOKUP(R$65,'ISE - Trabajo'!$B$5:$CI$28,Resultados!$BH81,FALSE),"n/a")</f>
        <v>3.125</v>
      </c>
      <c r="S81" s="15">
        <f>IFERROR(10*HLOOKUP(S$65,'ISE - Trabajo'!$B$5:$CI$28,Resultados!$BH81,FALSE),"n/a")</f>
        <v>1.6049382716049374</v>
      </c>
      <c r="T81" s="172">
        <f>IFERROR(10*HLOOKUP(T$65,'ISE - Trabajo'!$B$5:$CI$28,Resultados!$BH81,FALSE),"n/a")</f>
        <v>0</v>
      </c>
      <c r="U81" s="15">
        <f>IFERROR(10*HLOOKUP(U$65,'ISE - Trabajo'!$B$5:$CI$28,Resultados!$BH81,FALSE),"n/a")</f>
        <v>7.7813852813852797</v>
      </c>
      <c r="V81" s="15">
        <f>IFERROR(10*HLOOKUP(V$65,'ISE - Trabajo'!$B$5:$CI$28,Resultados!$BH81,FALSE),"n/a")</f>
        <v>8.1684981684981679</v>
      </c>
      <c r="W81" s="15">
        <f>IFERROR(10*HLOOKUP(W$65,'ISE - Trabajo'!$B$5:$CI$28,Resultados!$BH81,FALSE),"n/a")</f>
        <v>9.0282096845846276</v>
      </c>
      <c r="X81" s="15">
        <f>IFERROR(10*HLOOKUP(X$65,'ISE - Trabajo'!$B$5:$CI$28,Resultados!$BH81,FALSE),"n/a")</f>
        <v>6.3209530483531893</v>
      </c>
      <c r="Y81" s="15">
        <f>IFERROR(10*HLOOKUP(Y$65,'ISE - Trabajo'!$B$5:$CI$28,Resultados!$BH81,FALSE),"n/a")</f>
        <v>7.7212546377124838</v>
      </c>
      <c r="Z81" s="15">
        <f>IFERROR(10*HLOOKUP(Z$65,'ISE - Trabajo'!$B$5:$CI$28,Resultados!$BH81,FALSE),"n/a")</f>
        <v>3.5950887877331117</v>
      </c>
      <c r="AA81" s="15">
        <f>IFERROR(10*HLOOKUP(AA$65,'ISE - Trabajo'!$B$5:$CI$28,Resultados!$BH81,FALSE),"n/a")</f>
        <v>1.669604937086413</v>
      </c>
      <c r="AB81" s="15">
        <f>IFERROR(10*HLOOKUP(AB$65,'ISE - Trabajo'!$B$5:$CI$28,Resultados!$BH81,FALSE),"n/a")</f>
        <v>0.8751992349861939</v>
      </c>
      <c r="AC81" s="15">
        <f>IFERROR(10*HLOOKUP(AC$65,'ISE - Trabajo'!$B$5:$CI$28,Resultados!$BH81,FALSE),"n/a")</f>
        <v>0.84532614446460663</v>
      </c>
      <c r="AD81" s="15">
        <f>IFERROR(10*HLOOKUP(AD$65,'ISE - Trabajo'!$B$5:$CI$28,Resultados!$BH81,FALSE),"n/a")</f>
        <v>3.7973530146746555</v>
      </c>
      <c r="AE81" s="15">
        <f>IFERROR(10*HLOOKUP(AE$65,'ISE - Trabajo'!$B$5:$CI$28,Resultados!$BH81,FALSE),"n/a")</f>
        <v>2.0083866554904963</v>
      </c>
      <c r="AF81" s="15">
        <f>IFERROR(10*HLOOKUP(AF$65,'ISE - Trabajo'!$B$5:$CI$28,Resultados!$BH81,FALSE),"n/a")</f>
        <v>2.1518987341772151</v>
      </c>
      <c r="AG81" s="177">
        <f>IFERROR(10*HLOOKUP(AG$65,'ISE - Trabajo'!$B$5:$CI$28,Resultados!$BH81,FALSE),"n/a")</f>
        <v>6.4688970290553547</v>
      </c>
      <c r="AH81" s="15">
        <f>IFERROR(10*HLOOKUP(AH$65,'ISE - Trabajo'!$B$5:$CI$28,Resultados!$BH81,FALSE),"n/a")</f>
        <v>6.3003391557644717</v>
      </c>
      <c r="AI81" s="15">
        <f>IFERROR(10*HLOOKUP(AI$65,'ISE - Trabajo'!$B$5:$CI$28,Resultados!$BH81,FALSE),"n/a")</f>
        <v>2.4</v>
      </c>
      <c r="AJ81" s="15">
        <f>IFERROR(10*HLOOKUP(AJ$65,'ISE - Trabajo'!$B$5:$CI$28,Resultados!$BH81,FALSE),"n/a")</f>
        <v>2.9797979797979801</v>
      </c>
      <c r="AK81" s="15">
        <f>IFERROR(10*HLOOKUP(AK$65,'ISE - Trabajo'!$B$5:$CI$28,Resultados!$BH81,FALSE),"n/a")</f>
        <v>9.0848060758514748</v>
      </c>
      <c r="AL81" s="15">
        <f>IFERROR(10*HLOOKUP(AL$65,'ISE - Trabajo'!$B$5:$CI$28,Resultados!$BH81,FALSE),"n/a")</f>
        <v>4.1310891997959764</v>
      </c>
      <c r="AM81" s="15">
        <f>IFERROR(10*HLOOKUP(AM$65,'ISE - Trabajo'!$B$5:$CI$28,Resultados!$BH81,FALSE),"n/a")</f>
        <v>8.1420903164633369</v>
      </c>
      <c r="AN81" s="172">
        <f>IFERROR(10*HLOOKUP(AN$65,'ISE - Trabajo'!$B$5:$CI$28,Resultados!$BH81,FALSE),"n/a")</f>
        <v>5.3644143532453263</v>
      </c>
      <c r="AO81" s="15">
        <f>IFERROR(10*HLOOKUP(AO$65,'ISE - Trabajo'!$B$5:$CI$28,Resultados!$BH81,FALSE),"n/a")</f>
        <v>1.0077631334411274</v>
      </c>
      <c r="AP81" s="15">
        <f>IFERROR(10*HLOOKUP(AP$65,'ISE - Trabajo'!$B$5:$CI$28,Resultados!$BH81,FALSE),"n/a")</f>
        <v>6.8256118593907065</v>
      </c>
      <c r="AQ81" s="15">
        <f>IFERROR(10*HLOOKUP(AQ$65,'ISE - Trabajo'!$B$5:$CI$28,Resultados!$BH81,FALSE),"n/a")</f>
        <v>0.78414962709164138</v>
      </c>
      <c r="AR81" s="15">
        <f>IFERROR(10*HLOOKUP(AR$65,'ISE - Trabajo'!$B$5:$CI$28,Resultados!$BH81,FALSE),"n/a")</f>
        <v>6.6806722309723874</v>
      </c>
      <c r="AS81" s="15">
        <f>IFERROR(10*HLOOKUP(AS$65,'ISE - Trabajo'!$B$5:$CI$28,Resultados!$BH81,FALSE),"n/a")</f>
        <v>2.3055104965710154</v>
      </c>
      <c r="AT81" s="15">
        <f>IFERROR(10*HLOOKUP(AT$65,'ISE - Trabajo'!$B$5:$CI$28,Resultados!$BH81,FALSE),"n/a")</f>
        <v>6.7602253756260424</v>
      </c>
      <c r="AU81" s="177">
        <f>IFERROR(10*HLOOKUP(AU$65,'ISE - Trabajo'!$B$5:$CI$28,Resultados!$BH81,FALSE),"n/a")</f>
        <v>0.23836247935110769</v>
      </c>
      <c r="AV81" s="15">
        <f>IFERROR(10*HLOOKUP(AV$65,'ISE - Trabajo'!$B$5:$CI$28,Resultados!$BH81,FALSE),"n/a")</f>
        <v>0</v>
      </c>
      <c r="AW81" s="15">
        <f>IFERROR(10*HLOOKUP(AW$65,'ISE - Trabajo'!$B$5:$CI$28,Resultados!$BH81,FALSE),"n/a")</f>
        <v>0.85298302351422006</v>
      </c>
      <c r="AX81" s="15">
        <f>IFERROR(10*HLOOKUP(AX$65,'ISE - Trabajo'!$B$5:$CI$28,Resultados!$BH81,FALSE),"n/a")</f>
        <v>0.32394593755379741</v>
      </c>
      <c r="AY81" s="15">
        <f>IFERROR(10*HLOOKUP(AY$65,'ISE - Trabajo'!$B$5:$CI$28,Resultados!$BH81,FALSE),"n/a")</f>
        <v>0.71780348935454841</v>
      </c>
      <c r="AZ81" s="15">
        <f>IFERROR(10*HLOOKUP(AZ$65,'ISE - Trabajo'!$B$5:$CI$28,Resultados!$BH81,FALSE),"n/a")</f>
        <v>0</v>
      </c>
      <c r="BA81" s="172">
        <f>IFERROR(10*HLOOKUP(BA$65,'ISE - Trabajo'!$B$5:$CI$28,Resultados!$BH81,FALSE),"n/a")</f>
        <v>0.39411060083798105</v>
      </c>
      <c r="BB81" s="15">
        <f>IFERROR(10*HLOOKUP(BB$65,'ISE - Trabajo'!$B$5:$CI$28,Resultados!$BH81,FALSE),"n/a")</f>
        <v>2.5681723849993547</v>
      </c>
      <c r="BC81" s="15">
        <f>IFERROR(10*HLOOKUP(BC$65,'ISE - Trabajo'!$B$5:$CI$28,Resultados!$BH81,FALSE),"n/a")</f>
        <v>5.9030198865068906</v>
      </c>
      <c r="BD81" s="15">
        <f>IFERROR(10*HLOOKUP(BD$65,'ISE - Trabajo'!$B$5:$CI$28,Resultados!$BH81,FALSE),"n/a")</f>
        <v>9.0353115990023607</v>
      </c>
      <c r="BE81" s="15">
        <f>IFERROR(10*HLOOKUP(BE$65,'ISE - Trabajo'!$B$5:$CI$28,Resultados!$BH81,FALSE),"n/a")</f>
        <v>4.5758204289347564</v>
      </c>
      <c r="BF81" s="15">
        <f>IFERROR(10*HLOOKUP(BF$65,'ISE - Trabajo'!$B$5:$CI$28,Resultados!$BH81,FALSE),"n/a")</f>
        <v>0</v>
      </c>
      <c r="BG81" s="172">
        <f>IFERROR(10*HLOOKUP(BG$65,'ISE - Trabajo'!$B$5:$CI$28,Resultados!$BH81,FALSE),"n/a")</f>
        <v>0.76302733320429095</v>
      </c>
      <c r="BH81">
        <v>17</v>
      </c>
    </row>
    <row r="82" spans="1:60" x14ac:dyDescent="0.35">
      <c r="A82" s="171" t="s">
        <v>190</v>
      </c>
      <c r="B82" s="177">
        <f>IFERROR(10*HLOOKUP(B$65,'ISE - Trabajo'!$B$5:$CI$28,Resultados!$BH82,FALSE),"n/a")</f>
        <v>0</v>
      </c>
      <c r="C82" s="15">
        <f>IFERROR(10*HLOOKUP(C$65,'ISE - Trabajo'!$B$5:$CI$28,Resultados!$BH82,FALSE),"n/a")</f>
        <v>0</v>
      </c>
      <c r="D82" s="15">
        <f>IFERROR(10*HLOOKUP(D$65,'ISE - Trabajo'!$B$5:$CI$28,Resultados!$BH82,FALSE),"n/a")</f>
        <v>0</v>
      </c>
      <c r="E82" s="15">
        <f>IFERROR(10*HLOOKUP(E$65,'ISE - Trabajo'!$B$5:$CI$28,Resultados!$BH82,FALSE),"n/a")</f>
        <v>0.87925157428200063</v>
      </c>
      <c r="F82" s="15">
        <f>IFERROR(10*HLOOKUP(F$65,'ISE - Trabajo'!$B$5:$CI$28,Resultados!$BH82,FALSE),"n/a")</f>
        <v>0</v>
      </c>
      <c r="G82" s="15">
        <f>IFERROR(10*HLOOKUP(G$65,'ISE - Trabajo'!$B$5:$CI$28,Resultados!$BH82,FALSE),"n/a")</f>
        <v>6.2180984239741708</v>
      </c>
      <c r="H82" s="15">
        <f>IFERROR(10*HLOOKUP(H$65,'ISE - Trabajo'!$B$5:$CI$28,Resultados!$BH82,FALSE),"n/a")</f>
        <v>5.3685249220787892</v>
      </c>
      <c r="I82" s="15">
        <f>IFERROR(10*HLOOKUP(I$65,'ISE - Trabajo'!$B$5:$CI$28,Resultados!$BH82,FALSE),"n/a")</f>
        <v>6.6627430954144167</v>
      </c>
      <c r="J82" s="15">
        <f>IFERROR(10*HLOOKUP(J$65,'ISE - Trabajo'!$B$5:$CI$28,Resultados!$BH82,FALSE),"n/a")</f>
        <v>0.35296162429432598</v>
      </c>
      <c r="K82" s="15">
        <f>IFERROR(10*HLOOKUP(K$65,'ISE - Trabajo'!$B$5:$CI$28,Resultados!$BH82,FALSE),"n/a")</f>
        <v>2.0686801820438565</v>
      </c>
      <c r="L82" s="15">
        <f>IFERROR(10*HLOOKUP(L$65,'ISE - Trabajo'!$B$5:$CI$28,Resultados!$BH82,FALSE),"n/a")</f>
        <v>3.9520452754918067</v>
      </c>
      <c r="M82" s="15">
        <f>IFERROR(10*HLOOKUP(M$65,'ISE - Trabajo'!$B$5:$CI$28,Resultados!$BH82,FALSE),"n/a")</f>
        <v>9.9739447628973394</v>
      </c>
      <c r="N82" s="177">
        <f>IFERROR(10*HLOOKUP(N$65,'ISE - Trabajo'!$B$5:$CI$28,Resultados!$BH82,FALSE),"n/a")</f>
        <v>2.6315789473684195</v>
      </c>
      <c r="O82" s="15">
        <f>IFERROR(10*HLOOKUP(O$65,'ISE - Trabajo'!$B$5:$CI$28,Resultados!$BH82,FALSE),"n/a")</f>
        <v>2.8265107212475629</v>
      </c>
      <c r="P82" s="15">
        <f>IFERROR(10*HLOOKUP(P$65,'ISE - Trabajo'!$B$5:$CI$28,Resultados!$BH82,FALSE),"n/a")</f>
        <v>8.7207679857118894</v>
      </c>
      <c r="Q82" s="15">
        <f>IFERROR(10*HLOOKUP(Q$65,'ISE - Trabajo'!$B$5:$CI$28,Resultados!$BH82,FALSE),"n/a")</f>
        <v>9.055330634278004</v>
      </c>
      <c r="R82" s="15">
        <f>IFERROR(10*HLOOKUP(R$65,'ISE - Trabajo'!$B$5:$CI$28,Resultados!$BH82,FALSE),"n/a")</f>
        <v>3.947368421052631</v>
      </c>
      <c r="S82" s="15">
        <f>IFERROR(10*HLOOKUP(S$65,'ISE - Trabajo'!$B$5:$CI$28,Resultados!$BH82,FALSE),"n/a")</f>
        <v>5.0734243014944767</v>
      </c>
      <c r="T82" s="172">
        <f>IFERROR(10*HLOOKUP(T$65,'ISE - Trabajo'!$B$5:$CI$28,Resultados!$BH82,FALSE),"n/a")</f>
        <v>9.026900584795321</v>
      </c>
      <c r="U82" s="15">
        <f>IFERROR(10*HLOOKUP(U$65,'ISE - Trabajo'!$B$5:$CI$28,Resultados!$BH82,FALSE),"n/a")</f>
        <v>8.7354750512645243</v>
      </c>
      <c r="V82" s="15">
        <f>IFERROR(10*HLOOKUP(V$65,'ISE - Trabajo'!$B$5:$CI$28,Resultados!$BH82,FALSE),"n/a")</f>
        <v>10</v>
      </c>
      <c r="W82" s="15">
        <f>IFERROR(10*HLOOKUP(W$65,'ISE - Trabajo'!$B$5:$CI$28,Resultados!$BH82,FALSE),"n/a")</f>
        <v>9.3336294980008869</v>
      </c>
      <c r="X82" s="15">
        <f>IFERROR(10*HLOOKUP(X$65,'ISE - Trabajo'!$B$5:$CI$28,Resultados!$BH82,FALSE),"n/a")</f>
        <v>9.2623464758602907</v>
      </c>
      <c r="Y82" s="15">
        <f>IFERROR(10*HLOOKUP(Y$65,'ISE - Trabajo'!$B$5:$CI$28,Resultados!$BH82,FALSE),"n/a")</f>
        <v>4.9760349092716485</v>
      </c>
      <c r="Z82" s="15">
        <f>IFERROR(10*HLOOKUP(Z$65,'ISE - Trabajo'!$B$5:$CI$28,Resultados!$BH82,FALSE),"n/a")</f>
        <v>0.96706111438745079</v>
      </c>
      <c r="AA82" s="15">
        <f>IFERROR(10*HLOOKUP(AA$65,'ISE - Trabajo'!$B$5:$CI$28,Resultados!$BH82,FALSE),"n/a")</f>
        <v>1.7240621707361214</v>
      </c>
      <c r="AB82" s="15">
        <f>IFERROR(10*HLOOKUP(AB$65,'ISE - Trabajo'!$B$5:$CI$28,Resultados!$BH82,FALSE),"n/a")</f>
        <v>0.4158710733257619</v>
      </c>
      <c r="AC82" s="15">
        <f>IFERROR(10*HLOOKUP(AC$65,'ISE - Trabajo'!$B$5:$CI$28,Resultados!$BH82,FALSE),"n/a")</f>
        <v>0.3568288482555545</v>
      </c>
      <c r="AD82" s="15">
        <f>IFERROR(10*HLOOKUP(AD$65,'ISE - Trabajo'!$B$5:$CI$28,Resultados!$BH82,FALSE),"n/a")</f>
        <v>0.33707330212666775</v>
      </c>
      <c r="AE82" s="15">
        <f>IFERROR(10*HLOOKUP(AE$65,'ISE - Trabajo'!$B$5:$CI$28,Resultados!$BH82,FALSE),"n/a")</f>
        <v>4.1130326951174911</v>
      </c>
      <c r="AF82" s="15">
        <f>IFERROR(10*HLOOKUP(AF$65,'ISE - Trabajo'!$B$5:$CI$28,Resultados!$BH82,FALSE),"n/a")</f>
        <v>1.1392405063291138</v>
      </c>
      <c r="AG82" s="177">
        <f>IFERROR(10*HLOOKUP(AG$65,'ISE - Trabajo'!$B$5:$CI$28,Resultados!$BH82,FALSE),"n/a")</f>
        <v>6.2029514891152928</v>
      </c>
      <c r="AH82" s="15">
        <f>IFERROR(10*HLOOKUP(AH$65,'ISE - Trabajo'!$B$5:$CI$28,Resultados!$BH82,FALSE),"n/a")</f>
        <v>0</v>
      </c>
      <c r="AI82" s="15">
        <f>IFERROR(10*HLOOKUP(AI$65,'ISE - Trabajo'!$B$5:$CI$28,Resultados!$BH82,FALSE),"n/a")</f>
        <v>0.1</v>
      </c>
      <c r="AJ82" s="15">
        <f>IFERROR(10*HLOOKUP(AJ$65,'ISE - Trabajo'!$B$5:$CI$28,Resultados!$BH82,FALSE),"n/a")</f>
        <v>0</v>
      </c>
      <c r="AK82" s="15">
        <f>IFERROR(10*HLOOKUP(AK$65,'ISE - Trabajo'!$B$5:$CI$28,Resultados!$BH82,FALSE),"n/a")</f>
        <v>7.9500152277754221</v>
      </c>
      <c r="AL82" s="15">
        <f>IFERROR(10*HLOOKUP(AL$65,'ISE - Trabajo'!$B$5:$CI$28,Resultados!$BH82,FALSE),"n/a")</f>
        <v>10</v>
      </c>
      <c r="AM82" s="15" t="str">
        <f>IFERROR(10*HLOOKUP(AM$65,'ISE - Trabajo'!$B$5:$CI$28,Resultados!$BH82,FALSE),"n/a")</f>
        <v>n/a</v>
      </c>
      <c r="AN82" s="172">
        <f>IFERROR(10*HLOOKUP(AN$65,'ISE - Trabajo'!$B$5:$CI$28,Resultados!$BH82,FALSE),"n/a")</f>
        <v>4.5085583813489425</v>
      </c>
      <c r="AO82" s="15">
        <f>IFERROR(10*HLOOKUP(AO$65,'ISE - Trabajo'!$B$5:$CI$28,Resultados!$BH82,FALSE),"n/a")</f>
        <v>0.46889208258167758</v>
      </c>
      <c r="AP82" s="15">
        <f>IFERROR(10*HLOOKUP(AP$65,'ISE - Trabajo'!$B$5:$CI$28,Resultados!$BH82,FALSE),"n/a")</f>
        <v>0</v>
      </c>
      <c r="AQ82" s="15">
        <f>IFERROR(10*HLOOKUP(AQ$65,'ISE - Trabajo'!$B$5:$CI$28,Resultados!$BH82,FALSE),"n/a")</f>
        <v>0</v>
      </c>
      <c r="AR82" s="15">
        <f>IFERROR(10*HLOOKUP(AR$65,'ISE - Trabajo'!$B$5:$CI$28,Resultados!$BH82,FALSE),"n/a")</f>
        <v>5.3648827422505816</v>
      </c>
      <c r="AS82" s="15">
        <f>IFERROR(10*HLOOKUP(AS$65,'ISE - Trabajo'!$B$5:$CI$28,Resultados!$BH82,FALSE),"n/a")</f>
        <v>2.4018721750720582</v>
      </c>
      <c r="AT82" s="15">
        <f>IFERROR(10*HLOOKUP(AT$65,'ISE - Trabajo'!$B$5:$CI$28,Resultados!$BH82,FALSE),"n/a")</f>
        <v>7.983481240664263</v>
      </c>
      <c r="AU82" s="177">
        <f>IFERROR(10*HLOOKUP(AU$65,'ISE - Trabajo'!$B$5:$CI$28,Resultados!$BH82,FALSE),"n/a")</f>
        <v>0.22351105783437328</v>
      </c>
      <c r="AV82" s="15">
        <f>IFERROR(10*HLOOKUP(AV$65,'ISE - Trabajo'!$B$5:$CI$28,Resultados!$BH82,FALSE),"n/a")</f>
        <v>0.90647910788902453</v>
      </c>
      <c r="AW82" s="15">
        <f>IFERROR(10*HLOOKUP(AW$65,'ISE - Trabajo'!$B$5:$CI$28,Resultados!$BH82,FALSE),"n/a")</f>
        <v>3.2493912838290133</v>
      </c>
      <c r="AX82" s="15">
        <f>IFERROR(10*HLOOKUP(AX$65,'ISE - Trabajo'!$B$5:$CI$28,Resultados!$BH82,FALSE),"n/a")</f>
        <v>0</v>
      </c>
      <c r="AY82" s="15">
        <f>IFERROR(10*HLOOKUP(AY$65,'ISE - Trabajo'!$B$5:$CI$28,Resultados!$BH82,FALSE),"n/a")</f>
        <v>1.4108748056492031</v>
      </c>
      <c r="AZ82" s="15">
        <f>IFERROR(10*HLOOKUP(AZ$65,'ISE - Trabajo'!$B$5:$CI$28,Resultados!$BH82,FALSE),"n/a")</f>
        <v>0</v>
      </c>
      <c r="BA82" s="172">
        <f>IFERROR(10*HLOOKUP(BA$65,'ISE - Trabajo'!$B$5:$CI$28,Resultados!$BH82,FALSE),"n/a")</f>
        <v>0.13083943044929661</v>
      </c>
      <c r="BB82" s="15">
        <f>IFERROR(10*HLOOKUP(BB$65,'ISE - Trabajo'!$B$5:$CI$28,Resultados!$BH82,FALSE),"n/a")</f>
        <v>3.1235072214488531</v>
      </c>
      <c r="BC82" s="15">
        <f>IFERROR(10*HLOOKUP(BC$65,'ISE - Trabajo'!$B$5:$CI$28,Resultados!$BH82,FALSE),"n/a")</f>
        <v>6.4864086405318</v>
      </c>
      <c r="BD82" s="15">
        <f>IFERROR(10*HLOOKUP(BD$65,'ISE - Trabajo'!$B$5:$CI$28,Resultados!$BH82,FALSE),"n/a")</f>
        <v>0.99349869501659638</v>
      </c>
      <c r="BE82" s="15">
        <f>IFERROR(10*HLOOKUP(BE$65,'ISE - Trabajo'!$B$5:$CI$28,Resultados!$BH82,FALSE),"n/a")</f>
        <v>0.76155401646094734</v>
      </c>
      <c r="BF82" s="15">
        <f>IFERROR(10*HLOOKUP(BF$65,'ISE - Trabajo'!$B$5:$CI$28,Resultados!$BH82,FALSE),"n/a")</f>
        <v>0</v>
      </c>
      <c r="BG82" s="172">
        <f>IFERROR(10*HLOOKUP(BG$65,'ISE - Trabajo'!$B$5:$CI$28,Resultados!$BH82,FALSE),"n/a")</f>
        <v>0.38851251540867371</v>
      </c>
      <c r="BH82">
        <v>18</v>
      </c>
    </row>
    <row r="83" spans="1:60" x14ac:dyDescent="0.35">
      <c r="A83" s="171" t="s">
        <v>191</v>
      </c>
      <c r="B83" s="177">
        <f>IFERROR(10*HLOOKUP(B$65,'ISE - Trabajo'!$B$5:$CI$28,Resultados!$BH83,FALSE),"n/a")</f>
        <v>0</v>
      </c>
      <c r="C83" s="15">
        <f>IFERROR(10*HLOOKUP(C$65,'ISE - Trabajo'!$B$5:$CI$28,Resultados!$BH83,FALSE),"n/a")</f>
        <v>0</v>
      </c>
      <c r="D83" s="15">
        <f>IFERROR(10*HLOOKUP(D$65,'ISE - Trabajo'!$B$5:$CI$28,Resultados!$BH83,FALSE),"n/a")</f>
        <v>0.21783909666193935</v>
      </c>
      <c r="E83" s="15">
        <f>IFERROR(10*HLOOKUP(E$65,'ISE - Trabajo'!$B$5:$CI$28,Resultados!$BH83,FALSE),"n/a")</f>
        <v>5.8339905109832335</v>
      </c>
      <c r="F83" s="15">
        <f>IFERROR(10*HLOOKUP(F$65,'ISE - Trabajo'!$B$5:$CI$28,Resultados!$BH83,FALSE),"n/a")</f>
        <v>4.1057914712132817</v>
      </c>
      <c r="G83" s="15">
        <f>IFERROR(10*HLOOKUP(G$65,'ISE - Trabajo'!$B$5:$CI$28,Resultados!$BH83,FALSE),"n/a")</f>
        <v>4.6478560800845417</v>
      </c>
      <c r="H83" s="15">
        <f>IFERROR(10*HLOOKUP(H$65,'ISE - Trabajo'!$B$5:$CI$28,Resultados!$BH83,FALSE),"n/a")</f>
        <v>2.4744822447819361</v>
      </c>
      <c r="I83" s="15">
        <f>IFERROR(10*HLOOKUP(I$65,'ISE - Trabajo'!$B$5:$CI$28,Resultados!$BH83,FALSE),"n/a")</f>
        <v>3.1867279646213351</v>
      </c>
      <c r="J83" s="15">
        <f>IFERROR(10*HLOOKUP(J$65,'ISE - Trabajo'!$B$5:$CI$28,Resultados!$BH83,FALSE),"n/a")</f>
        <v>1.4195032772236169</v>
      </c>
      <c r="K83" s="15">
        <f>IFERROR(10*HLOOKUP(K$65,'ISE - Trabajo'!$B$5:$CI$28,Resultados!$BH83,FALSE),"n/a")</f>
        <v>2.6892842366570129</v>
      </c>
      <c r="L83" s="15">
        <f>IFERROR(10*HLOOKUP(L$65,'ISE - Trabajo'!$B$5:$CI$28,Resultados!$BH83,FALSE),"n/a")</f>
        <v>10</v>
      </c>
      <c r="M83" s="15">
        <f>IFERROR(10*HLOOKUP(M$65,'ISE - Trabajo'!$B$5:$CI$28,Resultados!$BH83,FALSE),"n/a")</f>
        <v>8.9198919891989181</v>
      </c>
      <c r="N83" s="177">
        <f>IFERROR(10*HLOOKUP(N$65,'ISE - Trabajo'!$B$5:$CI$28,Resultados!$BH83,FALSE),"n/a")</f>
        <v>3.0712530712530715</v>
      </c>
      <c r="O83" s="15">
        <f>IFERROR(10*HLOOKUP(O$65,'ISE - Trabajo'!$B$5:$CI$28,Resultados!$BH83,FALSE),"n/a")</f>
        <v>5.5555555555555545</v>
      </c>
      <c r="P83" s="15">
        <f>IFERROR(10*HLOOKUP(P$65,'ISE - Trabajo'!$B$5:$CI$28,Resultados!$BH83,FALSE),"n/a")</f>
        <v>4.7479032102573981</v>
      </c>
      <c r="Q83" s="15">
        <f>IFERROR(10*HLOOKUP(Q$65,'ISE - Trabajo'!$B$5:$CI$28,Resultados!$BH83,FALSE),"n/a")</f>
        <v>10</v>
      </c>
      <c r="R83" s="15">
        <f>IFERROR(10*HLOOKUP(R$65,'ISE - Trabajo'!$B$5:$CI$28,Resultados!$BH83,FALSE),"n/a")</f>
        <v>5.1136363636363633</v>
      </c>
      <c r="S83" s="15">
        <f>IFERROR(10*HLOOKUP(S$65,'ISE - Trabajo'!$B$5:$CI$28,Resultados!$BH83,FALSE),"n/a")</f>
        <v>3.0168350168350173</v>
      </c>
      <c r="T83" s="172">
        <f>IFERROR(10*HLOOKUP(T$65,'ISE - Trabajo'!$B$5:$CI$28,Resultados!$BH83,FALSE),"n/a")</f>
        <v>3.5030303030303034</v>
      </c>
      <c r="U83" s="15">
        <f>IFERROR(10*HLOOKUP(U$65,'ISE - Trabajo'!$B$5:$CI$28,Resultados!$BH83,FALSE),"n/a")</f>
        <v>8.0519480519480506</v>
      </c>
      <c r="V83" s="15">
        <f>IFERROR(10*HLOOKUP(V$65,'ISE - Trabajo'!$B$5:$CI$28,Resultados!$BH83,FALSE),"n/a")</f>
        <v>8.1684981684981679</v>
      </c>
      <c r="W83" s="15">
        <f>IFERROR(10*HLOOKUP(W$65,'ISE - Trabajo'!$B$5:$CI$28,Resultados!$BH83,FALSE),"n/a")</f>
        <v>10</v>
      </c>
      <c r="X83" s="15">
        <f>IFERROR(10*HLOOKUP(X$65,'ISE - Trabajo'!$B$5:$CI$28,Resultados!$BH83,FALSE),"n/a")</f>
        <v>10</v>
      </c>
      <c r="Y83" s="15">
        <f>IFERROR(10*HLOOKUP(Y$65,'ISE - Trabajo'!$B$5:$CI$28,Resultados!$BH83,FALSE),"n/a")</f>
        <v>3.3343262395028885</v>
      </c>
      <c r="Z83" s="15">
        <f>IFERROR(10*HLOOKUP(Z$65,'ISE - Trabajo'!$B$5:$CI$28,Resultados!$BH83,FALSE),"n/a")</f>
        <v>1.6315116523840267</v>
      </c>
      <c r="AA83" s="15">
        <f>IFERROR(10*HLOOKUP(AA$65,'ISE - Trabajo'!$B$5:$CI$28,Resultados!$BH83,FALSE),"n/a")</f>
        <v>2.5741370554877614</v>
      </c>
      <c r="AB83" s="15">
        <f>IFERROR(10*HLOOKUP(AB$65,'ISE - Trabajo'!$B$5:$CI$28,Resultados!$BH83,FALSE),"n/a")</f>
        <v>2.4657720374275764</v>
      </c>
      <c r="AC83" s="15">
        <f>IFERROR(10*HLOOKUP(AC$65,'ISE - Trabajo'!$B$5:$CI$28,Resultados!$BH83,FALSE),"n/a")</f>
        <v>2.2336823785842057</v>
      </c>
      <c r="AD83" s="15">
        <f>IFERROR(10*HLOOKUP(AD$65,'ISE - Trabajo'!$B$5:$CI$28,Resultados!$BH83,FALSE),"n/a")</f>
        <v>5.5370159167330426</v>
      </c>
      <c r="AE83" s="15">
        <f>IFERROR(10*HLOOKUP(AE$65,'ISE - Trabajo'!$B$5:$CI$28,Resultados!$BH83,FALSE),"n/a")</f>
        <v>5.5215922842005334</v>
      </c>
      <c r="AF83" s="15">
        <f>IFERROR(10*HLOOKUP(AF$65,'ISE - Trabajo'!$B$5:$CI$28,Resultados!$BH83,FALSE),"n/a")</f>
        <v>2.278481012658228</v>
      </c>
      <c r="AG83" s="177">
        <f>IFERROR(10*HLOOKUP(AG$65,'ISE - Trabajo'!$B$5:$CI$28,Resultados!$BH83,FALSE),"n/a")</f>
        <v>5.2562073205105513</v>
      </c>
      <c r="AH83" s="15">
        <f>IFERROR(10*HLOOKUP(AH$65,'ISE - Trabajo'!$B$5:$CI$28,Resultados!$BH83,FALSE),"n/a")</f>
        <v>7.3653746076964417</v>
      </c>
      <c r="AI83" s="15">
        <f>IFERROR(10*HLOOKUP(AI$65,'ISE - Trabajo'!$B$5:$CI$28,Resultados!$BH83,FALSE),"n/a")</f>
        <v>0.2</v>
      </c>
      <c r="AJ83" s="15">
        <f>IFERROR(10*HLOOKUP(AJ$65,'ISE - Trabajo'!$B$5:$CI$28,Resultados!$BH83,FALSE),"n/a")</f>
        <v>7.1717171717171722</v>
      </c>
      <c r="AK83" s="15">
        <f>IFERROR(10*HLOOKUP(AK$65,'ISE - Trabajo'!$B$5:$CI$28,Resultados!$BH83,FALSE),"n/a")</f>
        <v>9.717636725456968</v>
      </c>
      <c r="AL83" s="15">
        <f>IFERROR(10*HLOOKUP(AL$65,'ISE - Trabajo'!$B$5:$CI$28,Resultados!$BH83,FALSE),"n/a")</f>
        <v>5.2408446690618593</v>
      </c>
      <c r="AM83" s="15">
        <f>IFERROR(10*HLOOKUP(AM$65,'ISE - Trabajo'!$B$5:$CI$28,Resultados!$BH83,FALSE),"n/a")</f>
        <v>9.5786235392046617</v>
      </c>
      <c r="AN83" s="172">
        <f>IFERROR(10*HLOOKUP(AN$65,'ISE - Trabajo'!$B$5:$CI$28,Resultados!$BH83,FALSE),"n/a")</f>
        <v>7.5045809977246103</v>
      </c>
      <c r="AO83" s="15">
        <f>IFERROR(10*HLOOKUP(AO$65,'ISE - Trabajo'!$B$5:$CI$28,Resultados!$BH83,FALSE),"n/a")</f>
        <v>0.79154324375470098</v>
      </c>
      <c r="AP83" s="15">
        <f>IFERROR(10*HLOOKUP(AP$65,'ISE - Trabajo'!$B$5:$CI$28,Resultados!$BH83,FALSE),"n/a")</f>
        <v>4.1515273881969534</v>
      </c>
      <c r="AQ83" s="15">
        <f>IFERROR(10*HLOOKUP(AQ$65,'ISE - Trabajo'!$B$5:$CI$28,Resultados!$BH83,FALSE),"n/a")</f>
        <v>3.9935836607123716</v>
      </c>
      <c r="AR83" s="15">
        <f>IFERROR(10*HLOOKUP(AR$65,'ISE - Trabajo'!$B$5:$CI$28,Resultados!$BH83,FALSE),"n/a")</f>
        <v>7.6165011186729226</v>
      </c>
      <c r="AS83" s="15">
        <f>IFERROR(10*HLOOKUP(AS$65,'ISE - Trabajo'!$B$5:$CI$28,Resultados!$BH83,FALSE),"n/a")</f>
        <v>0.1634125058271069</v>
      </c>
      <c r="AT83" s="15">
        <f>IFERROR(10*HLOOKUP(AT$65,'ISE - Trabajo'!$B$5:$CI$28,Resultados!$BH83,FALSE),"n/a")</f>
        <v>7.7462437395659434</v>
      </c>
      <c r="AU83" s="177">
        <f>IFERROR(10*HLOOKUP(AU$65,'ISE - Trabajo'!$B$5:$CI$28,Resultados!$BH83,FALSE),"n/a")</f>
        <v>1.2653991206783455</v>
      </c>
      <c r="AV83" s="15">
        <f>IFERROR(10*HLOOKUP(AV$65,'ISE - Trabajo'!$B$5:$CI$28,Resultados!$BH83,FALSE),"n/a")</f>
        <v>2.0941558521126704</v>
      </c>
      <c r="AW83" s="15">
        <f>IFERROR(10*HLOOKUP(AW$65,'ISE - Trabajo'!$B$5:$CI$28,Resultados!$BH83,FALSE),"n/a")</f>
        <v>1.2085477830481193</v>
      </c>
      <c r="AX83" s="15">
        <f>IFERROR(10*HLOOKUP(AX$65,'ISE - Trabajo'!$B$5:$CI$28,Resultados!$BH83,FALSE),"n/a")</f>
        <v>2.3823242317416291</v>
      </c>
      <c r="AY83" s="15">
        <f>IFERROR(10*HLOOKUP(AY$65,'ISE - Trabajo'!$B$5:$CI$28,Resultados!$BH83,FALSE),"n/a")</f>
        <v>0.52787840441248024</v>
      </c>
      <c r="AZ83" s="15">
        <f>IFERROR(10*HLOOKUP(AZ$65,'ISE - Trabajo'!$B$5:$CI$28,Resultados!$BH83,FALSE),"n/a")</f>
        <v>3.6562415212004167</v>
      </c>
      <c r="BA83" s="172">
        <f>IFERROR(10*HLOOKUP(BA$65,'ISE - Trabajo'!$B$5:$CI$28,Resultados!$BH83,FALSE),"n/a")</f>
        <v>1.5605772162072673</v>
      </c>
      <c r="BB83" s="15">
        <f>IFERROR(10*HLOOKUP(BB$65,'ISE - Trabajo'!$B$5:$CI$28,Resultados!$BH83,FALSE),"n/a")</f>
        <v>4.8918886728931135</v>
      </c>
      <c r="BC83" s="15">
        <f>IFERROR(10*HLOOKUP(BC$65,'ISE - Trabajo'!$B$5:$CI$28,Resultados!$BH83,FALSE),"n/a")</f>
        <v>9.8276351408562785</v>
      </c>
      <c r="BD83" s="15">
        <f>IFERROR(10*HLOOKUP(BD$65,'ISE - Trabajo'!$B$5:$CI$28,Resultados!$BH83,FALSE),"n/a")</f>
        <v>5.8430821192127702</v>
      </c>
      <c r="BE83" s="15">
        <f>IFERROR(10*HLOOKUP(BE$65,'ISE - Trabajo'!$B$5:$CI$28,Resultados!$BH83,FALSE),"n/a")</f>
        <v>7.7307120904576294</v>
      </c>
      <c r="BF83" s="15">
        <f>IFERROR(10*HLOOKUP(BF$65,'ISE - Trabajo'!$B$5:$CI$28,Resultados!$BH83,FALSE),"n/a")</f>
        <v>0</v>
      </c>
      <c r="BG83" s="172">
        <f>IFERROR(10*HLOOKUP(BG$65,'ISE - Trabajo'!$B$5:$CI$28,Resultados!$BH83,FALSE),"n/a")</f>
        <v>3.7941706822604142</v>
      </c>
      <c r="BH83">
        <v>19</v>
      </c>
    </row>
    <row r="84" spans="1:60" x14ac:dyDescent="0.35">
      <c r="A84" s="171" t="s">
        <v>192</v>
      </c>
      <c r="B84" s="177">
        <f>IFERROR(10*HLOOKUP(B$65,'ISE - Trabajo'!$B$5:$CI$28,Resultados!$BH84,FALSE),"n/a")</f>
        <v>0</v>
      </c>
      <c r="C84" s="15">
        <f>IFERROR(10*HLOOKUP(C$65,'ISE - Trabajo'!$B$5:$CI$28,Resultados!$BH84,FALSE),"n/a")</f>
        <v>0</v>
      </c>
      <c r="D84" s="15">
        <f>IFERROR(10*HLOOKUP(D$65,'ISE - Trabajo'!$B$5:$CI$28,Resultados!$BH84,FALSE),"n/a")</f>
        <v>0</v>
      </c>
      <c r="E84" s="15">
        <f>IFERROR(10*HLOOKUP(E$65,'ISE - Trabajo'!$B$5:$CI$28,Resultados!$BH84,FALSE),"n/a")</f>
        <v>1.0577372649667154</v>
      </c>
      <c r="F84" s="15">
        <f>IFERROR(10*HLOOKUP(F$65,'ISE - Trabajo'!$B$5:$CI$28,Resultados!$BH84,FALSE),"n/a")</f>
        <v>7.0318808678133689</v>
      </c>
      <c r="G84" s="15">
        <f>IFERROR(10*HLOOKUP(G$65,'ISE - Trabajo'!$B$5:$CI$28,Resultados!$BH84,FALSE),"n/a")</f>
        <v>2.0829781407806087</v>
      </c>
      <c r="H84" s="15">
        <f>IFERROR(10*HLOOKUP(H$65,'ISE - Trabajo'!$B$5:$CI$28,Resultados!$BH84,FALSE),"n/a")</f>
        <v>5.5679645232498221</v>
      </c>
      <c r="I84" s="15">
        <f>IFERROR(10*HLOOKUP(I$65,'ISE - Trabajo'!$B$5:$CI$28,Resultados!$BH84,FALSE),"n/a")</f>
        <v>1.7219303360130269</v>
      </c>
      <c r="J84" s="15">
        <f>IFERROR(10*HLOOKUP(J$65,'ISE - Trabajo'!$B$5:$CI$28,Resultados!$BH84,FALSE),"n/a")</f>
        <v>1.3903880639364321</v>
      </c>
      <c r="K84" s="15">
        <f>IFERROR(10*HLOOKUP(K$65,'ISE - Trabajo'!$B$5:$CI$28,Resultados!$BH84,FALSE),"n/a")</f>
        <v>3.4546959040132403</v>
      </c>
      <c r="L84" s="15">
        <f>IFERROR(10*HLOOKUP(L$65,'ISE - Trabajo'!$B$5:$CI$28,Resultados!$BH84,FALSE),"n/a")</f>
        <v>4.449324925472455</v>
      </c>
      <c r="M84" s="15">
        <f>IFERROR(10*HLOOKUP(M$65,'ISE - Trabajo'!$B$5:$CI$28,Resultados!$BH84,FALSE),"n/a")</f>
        <v>5.1140766250538094</v>
      </c>
      <c r="N84" s="177">
        <f>IFERROR(10*HLOOKUP(N$65,'ISE - Trabajo'!$B$5:$CI$28,Resultados!$BH84,FALSE),"n/a")</f>
        <v>6.8742655699177435</v>
      </c>
      <c r="O84" s="15">
        <f>IFERROR(10*HLOOKUP(O$65,'ISE - Trabajo'!$B$5:$CI$28,Resultados!$BH84,FALSE),"n/a")</f>
        <v>7.1658615136876005</v>
      </c>
      <c r="P84" s="15">
        <f>IFERROR(10*HLOOKUP(P$65,'ISE - Trabajo'!$B$5:$CI$28,Resultados!$BH84,FALSE),"n/a")</f>
        <v>0.88754668265019165</v>
      </c>
      <c r="Q84" s="15">
        <f>IFERROR(10*HLOOKUP(Q$65,'ISE - Trabajo'!$B$5:$CI$28,Resultados!$BH84,FALSE),"n/a")</f>
        <v>8.2162764771460424</v>
      </c>
      <c r="R84" s="15">
        <f>IFERROR(10*HLOOKUP(R$65,'ISE - Trabajo'!$B$5:$CI$28,Resultados!$BH84,FALSE),"n/a")</f>
        <v>6.5217391304347814</v>
      </c>
      <c r="S84" s="15">
        <f>IFERROR(10*HLOOKUP(S$65,'ISE - Trabajo'!$B$5:$CI$28,Resultados!$BH84,FALSE),"n/a")</f>
        <v>7.9012345679012341</v>
      </c>
      <c r="T84" s="172">
        <f>IFERROR(10*HLOOKUP(T$65,'ISE - Trabajo'!$B$5:$CI$28,Resultados!$BH84,FALSE),"n/a")</f>
        <v>4.6975845410628017</v>
      </c>
      <c r="U84" s="15">
        <f>IFERROR(10*HLOOKUP(U$65,'ISE - Trabajo'!$B$5:$CI$28,Resultados!$BH84,FALSE),"n/a")</f>
        <v>5.0404667795972138</v>
      </c>
      <c r="V84" s="15">
        <f>IFERROR(10*HLOOKUP(V$65,'ISE - Trabajo'!$B$5:$CI$28,Resultados!$BH84,FALSE),"n/a")</f>
        <v>7.4518235387800598</v>
      </c>
      <c r="W84" s="15">
        <f>IFERROR(10*HLOOKUP(W$65,'ISE - Trabajo'!$B$5:$CI$28,Resultados!$BH84,FALSE),"n/a")</f>
        <v>5.509242269136422</v>
      </c>
      <c r="X84" s="15">
        <f>IFERROR(10*HLOOKUP(X$65,'ISE - Trabajo'!$B$5:$CI$28,Resultados!$BH84,FALSE),"n/a")</f>
        <v>5.9020139544803643</v>
      </c>
      <c r="Y84" s="15">
        <f>IFERROR(10*HLOOKUP(Y$65,'ISE - Trabajo'!$B$5:$CI$28,Resultados!$BH84,FALSE),"n/a")</f>
        <v>1.8250814101049668</v>
      </c>
      <c r="Z84" s="15">
        <f>IFERROR(10*HLOOKUP(Z$65,'ISE - Trabajo'!$B$5:$CI$28,Resultados!$BH84,FALSE),"n/a")</f>
        <v>2.4613121372541267</v>
      </c>
      <c r="AA84" s="15">
        <f>IFERROR(10*HLOOKUP(AA$65,'ISE - Trabajo'!$B$5:$CI$28,Resultados!$BH84,FALSE),"n/a")</f>
        <v>1.3680929600459613</v>
      </c>
      <c r="AB84" s="15">
        <f>IFERROR(10*HLOOKUP(AB$65,'ISE - Trabajo'!$B$5:$CI$28,Resultados!$BH84,FALSE),"n/a")</f>
        <v>0.48426358885944387</v>
      </c>
      <c r="AC84" s="15">
        <f>IFERROR(10*HLOOKUP(AC$65,'ISE - Trabajo'!$B$5:$CI$28,Resultados!$BH84,FALSE),"n/a")</f>
        <v>0.77747349513801134</v>
      </c>
      <c r="AD84" s="15">
        <f>IFERROR(10*HLOOKUP(AD$65,'ISE - Trabajo'!$B$5:$CI$28,Resultados!$BH84,FALSE),"n/a")</f>
        <v>4.3876619070574066</v>
      </c>
      <c r="AE84" s="15">
        <f>IFERROR(10*HLOOKUP(AE$65,'ISE - Trabajo'!$B$5:$CI$28,Resultados!$BH84,FALSE),"n/a")</f>
        <v>1.96188897130958</v>
      </c>
      <c r="AF84" s="15">
        <f>IFERROR(10*HLOOKUP(AF$65,'ISE - Trabajo'!$B$5:$CI$28,Resultados!$BH84,FALSE),"n/a")</f>
        <v>1.5189873417721522</v>
      </c>
      <c r="AG84" s="177">
        <f>IFERROR(10*HLOOKUP(AG$65,'ISE - Trabajo'!$B$5:$CI$28,Resultados!$BH84,FALSE),"n/a")</f>
        <v>9.4716337924870651</v>
      </c>
      <c r="AH84" s="15">
        <f>IFERROR(10*HLOOKUP(AH$65,'ISE - Trabajo'!$B$5:$CI$28,Resultados!$BH84,FALSE),"n/a")</f>
        <v>5.1855249905157645</v>
      </c>
      <c r="AI84" s="15">
        <f>IFERROR(10*HLOOKUP(AI$65,'ISE - Trabajo'!$B$5:$CI$28,Resultados!$BH84,FALSE),"n/a")</f>
        <v>2.4</v>
      </c>
      <c r="AJ84" s="15">
        <f>IFERROR(10*HLOOKUP(AJ$65,'ISE - Trabajo'!$B$5:$CI$28,Resultados!$BH84,FALSE),"n/a")</f>
        <v>1.1616161616161618</v>
      </c>
      <c r="AK84" s="15">
        <f>IFERROR(10*HLOOKUP(AK$65,'ISE - Trabajo'!$B$5:$CI$28,Resultados!$BH84,FALSE),"n/a")</f>
        <v>0</v>
      </c>
      <c r="AL84" s="15">
        <f>IFERROR(10*HLOOKUP(AL$65,'ISE - Trabajo'!$B$5:$CI$28,Resultados!$BH84,FALSE),"n/a")</f>
        <v>0</v>
      </c>
      <c r="AM84" s="15">
        <f>IFERROR(10*HLOOKUP(AM$65,'ISE - Trabajo'!$B$5:$CI$28,Resultados!$BH84,FALSE),"n/a")</f>
        <v>6.756330896489084</v>
      </c>
      <c r="AN84" s="172">
        <f>IFERROR(10*HLOOKUP(AN$65,'ISE - Trabajo'!$B$5:$CI$28,Resultados!$BH84,FALSE),"n/a")</f>
        <v>4.8035522544753365E-2</v>
      </c>
      <c r="AO84" s="15">
        <f>IFERROR(10*HLOOKUP(AO$65,'ISE - Trabajo'!$B$5:$CI$28,Resultados!$BH84,FALSE),"n/a")</f>
        <v>1.8709515451729635</v>
      </c>
      <c r="AP84" s="15">
        <f>IFERROR(10*HLOOKUP(AP$65,'ISE - Trabajo'!$B$5:$CI$28,Resultados!$BH84,FALSE),"n/a")</f>
        <v>2.3873872030715133</v>
      </c>
      <c r="AQ84" s="15">
        <f>IFERROR(10*HLOOKUP(AQ$65,'ISE - Trabajo'!$B$5:$CI$28,Resultados!$BH84,FALSE),"n/a")</f>
        <v>1.1134152314675307</v>
      </c>
      <c r="AR84" s="15">
        <f>IFERROR(10*HLOOKUP(AR$65,'ISE - Trabajo'!$B$5:$CI$28,Resultados!$BH84,FALSE),"n/a")</f>
        <v>8.9185239189519283</v>
      </c>
      <c r="AS84" s="15">
        <f>IFERROR(10*HLOOKUP(AS$65,'ISE - Trabajo'!$B$5:$CI$28,Resultados!$BH84,FALSE),"n/a")</f>
        <v>1.8588100334089193</v>
      </c>
      <c r="AT84" s="15">
        <f>IFERROR(10*HLOOKUP(AT$65,'ISE - Trabajo'!$B$5:$CI$28,Resultados!$BH84,FALSE),"n/a")</f>
        <v>3.728678231835667</v>
      </c>
      <c r="AU84" s="177">
        <f>IFERROR(10*HLOOKUP(AU$65,'ISE - Trabajo'!$B$5:$CI$28,Resultados!$BH84,FALSE),"n/a")</f>
        <v>1.5490921774121367</v>
      </c>
      <c r="AV84" s="15">
        <f>IFERROR(10*HLOOKUP(AV$65,'ISE - Trabajo'!$B$5:$CI$28,Resultados!$BH84,FALSE),"n/a")</f>
        <v>2.3851527935148589</v>
      </c>
      <c r="AW84" s="15">
        <f>IFERROR(10*HLOOKUP(AW$65,'ISE - Trabajo'!$B$5:$CI$28,Resultados!$BH84,FALSE),"n/a")</f>
        <v>1.6969246833056593</v>
      </c>
      <c r="AX84" s="15">
        <f>IFERROR(10*HLOOKUP(AX$65,'ISE - Trabajo'!$B$5:$CI$28,Resultados!$BH84,FALSE),"n/a")</f>
        <v>1.6272569499053606</v>
      </c>
      <c r="AY84" s="15">
        <f>IFERROR(10*HLOOKUP(AY$65,'ISE - Trabajo'!$B$5:$CI$28,Resultados!$BH84,FALSE),"n/a")</f>
        <v>0.90142411225988162</v>
      </c>
      <c r="AZ84" s="15">
        <f>IFERROR(10*HLOOKUP(AZ$65,'ISE - Trabajo'!$B$5:$CI$28,Resultados!$BH84,FALSE),"n/a")</f>
        <v>3.1217646335845108</v>
      </c>
      <c r="BA84" s="172">
        <f>IFERROR(10*HLOOKUP(BA$65,'ISE - Trabajo'!$B$5:$CI$28,Resultados!$BH84,FALSE),"n/a")</f>
        <v>0.3510746160668366</v>
      </c>
      <c r="BB84" s="15">
        <f>IFERROR(10*HLOOKUP(BB$65,'ISE - Trabajo'!$B$5:$CI$28,Resultados!$BH84,FALSE),"n/a")</f>
        <v>2.5497966969224946</v>
      </c>
      <c r="BC84" s="15">
        <f>IFERROR(10*HLOOKUP(BC$65,'ISE - Trabajo'!$B$5:$CI$28,Resultados!$BH84,FALSE),"n/a")</f>
        <v>7.7062214898566079</v>
      </c>
      <c r="BD84" s="15">
        <f>IFERROR(10*HLOOKUP(BD$65,'ISE - Trabajo'!$B$5:$CI$28,Resultados!$BH84,FALSE),"n/a")</f>
        <v>7.2785028525668691</v>
      </c>
      <c r="BE84" s="15">
        <f>IFERROR(10*HLOOKUP(BE$65,'ISE - Trabajo'!$B$5:$CI$28,Resultados!$BH84,FALSE),"n/a")</f>
        <v>2.8530227885836599</v>
      </c>
      <c r="BF84" s="15">
        <f>IFERROR(10*HLOOKUP(BF$65,'ISE - Trabajo'!$B$5:$CI$28,Resultados!$BH84,FALSE),"n/a")</f>
        <v>0</v>
      </c>
      <c r="BG84" s="172">
        <f>IFERROR(10*HLOOKUP(BG$65,'ISE - Trabajo'!$B$5:$CI$28,Resultados!$BH84,FALSE),"n/a")</f>
        <v>3.2950824682403042</v>
      </c>
      <c r="BH84">
        <v>20</v>
      </c>
    </row>
    <row r="85" spans="1:60" x14ac:dyDescent="0.35">
      <c r="A85" s="171" t="s">
        <v>193</v>
      </c>
      <c r="B85" s="177">
        <f>IFERROR(10*HLOOKUP(B$65,'ISE - Trabajo'!$B$5:$CI$28,Resultados!$BH85,FALSE),"n/a")</f>
        <v>0</v>
      </c>
      <c r="C85" s="15">
        <f>IFERROR(10*HLOOKUP(C$65,'ISE - Trabajo'!$B$5:$CI$28,Resultados!$BH85,FALSE),"n/a")</f>
        <v>4.6509050675481562</v>
      </c>
      <c r="D85" s="15">
        <f>IFERROR(10*HLOOKUP(D$65,'ISE - Trabajo'!$B$5:$CI$28,Resultados!$BH85,FALSE),"n/a")</f>
        <v>0.80552427696766582</v>
      </c>
      <c r="E85" s="15">
        <f>IFERROR(10*HLOOKUP(E$65,'ISE - Trabajo'!$B$5:$CI$28,Resultados!$BH85,FALSE),"n/a")</f>
        <v>0.38866928936725303</v>
      </c>
      <c r="F85" s="15">
        <f>IFERROR(10*HLOOKUP(F$65,'ISE - Trabajo'!$B$5:$CI$28,Resultados!$BH85,FALSE),"n/a")</f>
        <v>7.1956272993890122</v>
      </c>
      <c r="G85" s="15">
        <f>IFERROR(10*HLOOKUP(G$65,'ISE - Trabajo'!$B$5:$CI$28,Resultados!$BH85,FALSE),"n/a")</f>
        <v>5.6941455768305307</v>
      </c>
      <c r="H85" s="15">
        <f>IFERROR(10*HLOOKUP(H$65,'ISE - Trabajo'!$B$5:$CI$28,Resultados!$BH85,FALSE),"n/a")</f>
        <v>2.5985807535648187</v>
      </c>
      <c r="I85" s="15">
        <f>IFERROR(10*HLOOKUP(I$65,'ISE - Trabajo'!$B$5:$CI$28,Resultados!$BH85,FALSE),"n/a")</f>
        <v>2.5556960058289278</v>
      </c>
      <c r="J85" s="15">
        <f>IFERROR(10*HLOOKUP(J$65,'ISE - Trabajo'!$B$5:$CI$28,Resultados!$BH85,FALSE),"n/a")</f>
        <v>0</v>
      </c>
      <c r="K85" s="15">
        <f>IFERROR(10*HLOOKUP(K$65,'ISE - Trabajo'!$B$5:$CI$28,Resultados!$BH85,FALSE),"n/a")</f>
        <v>2.5237898220935047</v>
      </c>
      <c r="L85" s="15">
        <f>IFERROR(10*HLOOKUP(L$65,'ISE - Trabajo'!$B$5:$CI$28,Resultados!$BH85,FALSE),"n/a")</f>
        <v>7.6891667133860331</v>
      </c>
      <c r="M85" s="15">
        <f>IFERROR(10*HLOOKUP(M$65,'ISE - Trabajo'!$B$5:$CI$28,Resultados!$BH85,FALSE),"n/a")</f>
        <v>7.9166666666666661</v>
      </c>
      <c r="N85" s="177">
        <f>IFERROR(10*HLOOKUP(N$65,'ISE - Trabajo'!$B$5:$CI$28,Resultados!$BH85,FALSE),"n/a")</f>
        <v>3.4909909909909898</v>
      </c>
      <c r="O85" s="15">
        <f>IFERROR(10*HLOOKUP(O$65,'ISE - Trabajo'!$B$5:$CI$28,Resultados!$BH85,FALSE),"n/a")</f>
        <v>3.3950617283950617</v>
      </c>
      <c r="P85" s="15">
        <f>IFERROR(10*HLOOKUP(P$65,'ISE - Trabajo'!$B$5:$CI$28,Resultados!$BH85,FALSE),"n/a")</f>
        <v>8.3510074231177054</v>
      </c>
      <c r="Q85" s="15">
        <f>IFERROR(10*HLOOKUP(Q$65,'ISE - Trabajo'!$B$5:$CI$28,Resultados!$BH85,FALSE),"n/a")</f>
        <v>7.4626068376068364</v>
      </c>
      <c r="R85" s="15">
        <f>IFERROR(10*HLOOKUP(R$65,'ISE - Trabajo'!$B$5:$CI$28,Resultados!$BH85,FALSE),"n/a")</f>
        <v>5.2083333333333339</v>
      </c>
      <c r="S85" s="15">
        <f>IFERROR(10*HLOOKUP(S$65,'ISE - Trabajo'!$B$5:$CI$28,Resultados!$BH85,FALSE),"n/a")</f>
        <v>3.5637860082304504</v>
      </c>
      <c r="T85" s="172">
        <f>IFERROR(10*HLOOKUP(T$65,'ISE - Trabajo'!$B$5:$CI$28,Resultados!$BH85,FALSE),"n/a")</f>
        <v>5.4148148148148163</v>
      </c>
      <c r="U85" s="15">
        <f>IFERROR(10*HLOOKUP(U$65,'ISE - Trabajo'!$B$5:$CI$28,Resultados!$BH85,FALSE),"n/a")</f>
        <v>8.6832611832611821</v>
      </c>
      <c r="V85" s="15">
        <f>IFERROR(10*HLOOKUP(V$65,'ISE - Trabajo'!$B$5:$CI$28,Resultados!$BH85,FALSE),"n/a")</f>
        <v>7.7106227106227108</v>
      </c>
      <c r="W85" s="15">
        <f>IFERROR(10*HLOOKUP(W$65,'ISE - Trabajo'!$B$5:$CI$28,Resultados!$BH85,FALSE),"n/a")</f>
        <v>9.4354361024729716</v>
      </c>
      <c r="X85" s="15">
        <f>IFERROR(10*HLOOKUP(X$65,'ISE - Trabajo'!$B$5:$CI$28,Resultados!$BH85,FALSE),"n/a")</f>
        <v>8.0874795608502712</v>
      </c>
      <c r="Y85" s="15">
        <f>IFERROR(10*HLOOKUP(Y$65,'ISE - Trabajo'!$B$5:$CI$28,Resultados!$BH85,FALSE),"n/a")</f>
        <v>0.7762221375547389</v>
      </c>
      <c r="Z85" s="15">
        <f>IFERROR(10*HLOOKUP(Z$65,'ISE - Trabajo'!$B$5:$CI$28,Resultados!$BH85,FALSE),"n/a")</f>
        <v>1.5024000890023914</v>
      </c>
      <c r="AA85" s="15">
        <f>IFERROR(10*HLOOKUP(AA$65,'ISE - Trabajo'!$B$5:$CI$28,Resultados!$BH85,FALSE),"n/a")</f>
        <v>1.5426477757173784</v>
      </c>
      <c r="AB85" s="15">
        <f>IFERROR(10*HLOOKUP(AB$65,'ISE - Trabajo'!$B$5:$CI$28,Resultados!$BH85,FALSE),"n/a")</f>
        <v>8.7628712996438464E-4</v>
      </c>
      <c r="AC85" s="15">
        <f>IFERROR(10*HLOOKUP(AC$65,'ISE - Trabajo'!$B$5:$CI$28,Resultados!$BH85,FALSE),"n/a")</f>
        <v>0</v>
      </c>
      <c r="AD85" s="15">
        <f>IFERROR(10*HLOOKUP(AD$65,'ISE - Trabajo'!$B$5:$CI$28,Resultados!$BH85,FALSE),"n/a")</f>
        <v>4.5217492264233625</v>
      </c>
      <c r="AE85" s="15">
        <f>IFERROR(10*HLOOKUP(AE$65,'ISE - Trabajo'!$B$5:$CI$28,Resultados!$BH85,FALSE),"n/a")</f>
        <v>2.4295837150099517</v>
      </c>
      <c r="AF85" s="15">
        <f>IFERROR(10*HLOOKUP(AF$65,'ISE - Trabajo'!$B$5:$CI$28,Resultados!$BH85,FALSE),"n/a")</f>
        <v>0.12658227848101244</v>
      </c>
      <c r="AG85" s="177">
        <f>IFERROR(10*HLOOKUP(AG$65,'ISE - Trabajo'!$B$5:$CI$28,Resultados!$BH85,FALSE),"n/a")</f>
        <v>8.2765368131060733</v>
      </c>
      <c r="AH85" s="15">
        <f>IFERROR(10*HLOOKUP(AH$65,'ISE - Trabajo'!$B$5:$CI$28,Resultados!$BH85,FALSE),"n/a")</f>
        <v>9.6513422117463747</v>
      </c>
      <c r="AI85" s="15">
        <f>IFERROR(10*HLOOKUP(AI$65,'ISE - Trabajo'!$B$5:$CI$28,Resultados!$BH85,FALSE),"n/a")</f>
        <v>1</v>
      </c>
      <c r="AJ85" s="15">
        <f>IFERROR(10*HLOOKUP(AJ$65,'ISE - Trabajo'!$B$5:$CI$28,Resultados!$BH85,FALSE),"n/a")</f>
        <v>4.3434343434343434</v>
      </c>
      <c r="AK85" s="15">
        <f>IFERROR(10*HLOOKUP(AK$65,'ISE - Trabajo'!$B$5:$CI$28,Resultados!$BH85,FALSE),"n/a")</f>
        <v>9.896052218021282</v>
      </c>
      <c r="AL85" s="15">
        <f>IFERROR(10*HLOOKUP(AL$65,'ISE - Trabajo'!$B$5:$CI$28,Resultados!$BH85,FALSE),"n/a")</f>
        <v>6.5116431562717914</v>
      </c>
      <c r="AM85" s="15">
        <f>IFERROR(10*HLOOKUP(AM$65,'ISE - Trabajo'!$B$5:$CI$28,Resultados!$BH85,FALSE),"n/a")</f>
        <v>7.1551339633455626</v>
      </c>
      <c r="AN85" s="172">
        <f>IFERROR(10*HLOOKUP(AN$65,'ISE - Trabajo'!$B$5:$CI$28,Resultados!$BH85,FALSE),"n/a")</f>
        <v>6.0174171711788187</v>
      </c>
      <c r="AO85" s="15">
        <f>IFERROR(10*HLOOKUP(AO$65,'ISE - Trabajo'!$B$5:$CI$28,Resultados!$BH85,FALSE),"n/a")</f>
        <v>0.24586980173841932</v>
      </c>
      <c r="AP85" s="15">
        <f>IFERROR(10*HLOOKUP(AP$65,'ISE - Trabajo'!$B$5:$CI$28,Resultados!$BH85,FALSE),"n/a")</f>
        <v>2.6760305366144559</v>
      </c>
      <c r="AQ85" s="15">
        <f>IFERROR(10*HLOOKUP(AQ$65,'ISE - Trabajo'!$B$5:$CI$28,Resultados!$BH85,FALSE),"n/a")</f>
        <v>6.5980707493847407E-2</v>
      </c>
      <c r="AR85" s="15">
        <f>IFERROR(10*HLOOKUP(AR$65,'ISE - Trabajo'!$B$5:$CI$28,Resultados!$BH85,FALSE),"n/a")</f>
        <v>4.2296918108043213</v>
      </c>
      <c r="AS85" s="15">
        <f>IFERROR(10*HLOOKUP(AS$65,'ISE - Trabajo'!$B$5:$CI$28,Resultados!$BH85,FALSE),"n/a")</f>
        <v>1.0445887083017622</v>
      </c>
      <c r="AT85" s="15">
        <f>IFERROR(10*HLOOKUP(AT$65,'ISE - Trabajo'!$B$5:$CI$28,Resultados!$BH85,FALSE),"n/a")</f>
        <v>2.6283388981636069</v>
      </c>
      <c r="AU85" s="177">
        <f>IFERROR(10*HLOOKUP(AU$65,'ISE - Trabajo'!$B$5:$CI$28,Resultados!$BH85,FALSE),"n/a")</f>
        <v>3.2583191360363202</v>
      </c>
      <c r="AV85" s="15">
        <f>IFERROR(10*HLOOKUP(AV$65,'ISE - Trabajo'!$B$5:$CI$28,Resultados!$BH85,FALSE),"n/a")</f>
        <v>1.8939615178317166</v>
      </c>
      <c r="AW85" s="15">
        <f>IFERROR(10*HLOOKUP(AW$65,'ISE - Trabajo'!$B$5:$CI$28,Resultados!$BH85,FALSE),"n/a")</f>
        <v>4.7646658392427907</v>
      </c>
      <c r="AX85" s="15">
        <f>IFERROR(10*HLOOKUP(AX$65,'ISE - Trabajo'!$B$5:$CI$28,Resultados!$BH85,FALSE),"n/a")</f>
        <v>0.32622686061013711</v>
      </c>
      <c r="AY85" s="15">
        <f>IFERROR(10*HLOOKUP(AY$65,'ISE - Trabajo'!$B$5:$CI$28,Resultados!$BH85,FALSE),"n/a")</f>
        <v>2.1685727621904367</v>
      </c>
      <c r="AZ85" s="15">
        <f>IFERROR(10*HLOOKUP(AZ$65,'ISE - Trabajo'!$B$5:$CI$28,Resultados!$BH85,FALSE),"n/a")</f>
        <v>1.2516812124074921</v>
      </c>
      <c r="BA85" s="172">
        <f>IFERROR(10*HLOOKUP(BA$65,'ISE - Trabajo'!$B$5:$CI$28,Resultados!$BH85,FALSE),"n/a")</f>
        <v>1.7123232005433897</v>
      </c>
      <c r="BB85" s="15">
        <f>IFERROR(10*HLOOKUP(BB$65,'ISE - Trabajo'!$B$5:$CI$28,Resultados!$BH85,FALSE),"n/a")</f>
        <v>3.276222631513269</v>
      </c>
      <c r="BC85" s="15">
        <f>IFERROR(10*HLOOKUP(BC$65,'ISE - Trabajo'!$B$5:$CI$28,Resultados!$BH85,FALSE),"n/a")</f>
        <v>6.9372090413692291</v>
      </c>
      <c r="BD85" s="15">
        <f>IFERROR(10*HLOOKUP(BD$65,'ISE - Trabajo'!$B$5:$CI$28,Resultados!$BH85,FALSE),"n/a")</f>
        <v>6.2287168390539911</v>
      </c>
      <c r="BE85" s="15">
        <f>IFERROR(10*HLOOKUP(BE$65,'ISE - Trabajo'!$B$5:$CI$28,Resultados!$BH85,FALSE),"n/a")</f>
        <v>0.94577810543907448</v>
      </c>
      <c r="BF85" s="15">
        <f>IFERROR(10*HLOOKUP(BF$65,'ISE - Trabajo'!$B$5:$CI$28,Resultados!$BH85,FALSE),"n/a")</f>
        <v>0.21231571162275464</v>
      </c>
      <c r="BG85" s="172">
        <f>IFERROR(10*HLOOKUP(BG$65,'ISE - Trabajo'!$B$5:$CI$28,Resultados!$BH85,FALSE),"n/a")</f>
        <v>4.0136716959219223</v>
      </c>
      <c r="BH85">
        <v>21</v>
      </c>
    </row>
    <row r="86" spans="1:60" x14ac:dyDescent="0.35">
      <c r="A86" s="171" t="s">
        <v>194</v>
      </c>
      <c r="B86" s="177">
        <f>IFERROR(10*HLOOKUP(B$65,'ISE - Trabajo'!$B$5:$CI$28,Resultados!$BH86,FALSE),"n/a")</f>
        <v>0</v>
      </c>
      <c r="C86" s="15">
        <f>IFERROR(10*HLOOKUP(C$65,'ISE - Trabajo'!$B$5:$CI$28,Resultados!$BH86,FALSE),"n/a")</f>
        <v>0</v>
      </c>
      <c r="D86" s="15">
        <f>IFERROR(10*HLOOKUP(D$65,'ISE - Trabajo'!$B$5:$CI$28,Resultados!$BH86,FALSE),"n/a")</f>
        <v>2.177323425121835</v>
      </c>
      <c r="E86" s="15">
        <f>IFERROR(10*HLOOKUP(E$65,'ISE - Trabajo'!$B$5:$CI$28,Resultados!$BH86,FALSE),"n/a")</f>
        <v>2.0675493237069924</v>
      </c>
      <c r="F86" s="15">
        <f>IFERROR(10*HLOOKUP(F$65,'ISE - Trabajo'!$B$5:$CI$28,Resultados!$BH86,FALSE),"n/a")</f>
        <v>2.3856335342553683</v>
      </c>
      <c r="G86" s="15">
        <f>IFERROR(10*HLOOKUP(G$65,'ISE - Trabajo'!$B$5:$CI$28,Resultados!$BH86,FALSE),"n/a")</f>
        <v>4.7263080193437483</v>
      </c>
      <c r="H86" s="15">
        <f>IFERROR(10*HLOOKUP(H$65,'ISE - Trabajo'!$B$5:$CI$28,Resultados!$BH86,FALSE),"n/a")</f>
        <v>4.4283801447812987</v>
      </c>
      <c r="I86" s="15">
        <f>IFERROR(10*HLOOKUP(I$65,'ISE - Trabajo'!$B$5:$CI$28,Resultados!$BH86,FALSE),"n/a")</f>
        <v>5.1438631199892253</v>
      </c>
      <c r="J86" s="15">
        <f>IFERROR(10*HLOOKUP(J$65,'ISE - Trabajo'!$B$5:$CI$28,Resultados!$BH86,FALSE),"n/a")</f>
        <v>2.0515985566208972</v>
      </c>
      <c r="K86" s="15">
        <f>IFERROR(10*HLOOKUP(K$65,'ISE - Trabajo'!$B$5:$CI$28,Resultados!$BH86,FALSE),"n/a")</f>
        <v>1.4687629292511382</v>
      </c>
      <c r="L86" s="15">
        <f>IFERROR(10*HLOOKUP(L$65,'ISE - Trabajo'!$B$5:$CI$28,Resultados!$BH86,FALSE),"n/a")</f>
        <v>6.0991198071424559</v>
      </c>
      <c r="M86" s="15">
        <f>IFERROR(10*HLOOKUP(M$65,'ISE - Trabajo'!$B$5:$CI$28,Resultados!$BH86,FALSE),"n/a")</f>
        <v>6.9589816124469568</v>
      </c>
      <c r="N86" s="177">
        <f>IFERROR(10*HLOOKUP(N$65,'ISE - Trabajo'!$B$5:$CI$28,Resultados!$BH86,FALSE),"n/a")</f>
        <v>2.8957528957528944</v>
      </c>
      <c r="O86" s="15">
        <f>IFERROR(10*HLOOKUP(O$65,'ISE - Trabajo'!$B$5:$CI$28,Resultados!$BH86,FALSE),"n/a")</f>
        <v>4.4973544973544968</v>
      </c>
      <c r="P86" s="15">
        <f>IFERROR(10*HLOOKUP(P$65,'ISE - Trabajo'!$B$5:$CI$28,Resultados!$BH86,FALSE),"n/a")</f>
        <v>2.3102560218148764</v>
      </c>
      <c r="Q86" s="15">
        <f>IFERROR(10*HLOOKUP(Q$65,'ISE - Trabajo'!$B$5:$CI$28,Resultados!$BH86,FALSE),"n/a")</f>
        <v>4.2307692307692317</v>
      </c>
      <c r="R86" s="15">
        <f>IFERROR(10*HLOOKUP(R$65,'ISE - Trabajo'!$B$5:$CI$28,Resultados!$BH86,FALSE),"n/a")</f>
        <v>5.3571428571428568</v>
      </c>
      <c r="S86" s="15">
        <f>IFERROR(10*HLOOKUP(S$65,'ISE - Trabajo'!$B$5:$CI$28,Resultados!$BH86,FALSE),"n/a")</f>
        <v>5.022927689594356</v>
      </c>
      <c r="T86" s="172">
        <f>IFERROR(10*HLOOKUP(T$65,'ISE - Trabajo'!$B$5:$CI$28,Resultados!$BH86,FALSE),"n/a")</f>
        <v>5.5047619047619047</v>
      </c>
      <c r="U86" s="15">
        <f>IFERROR(10*HLOOKUP(U$65,'ISE - Trabajo'!$B$5:$CI$28,Resultados!$BH86,FALSE),"n/a")</f>
        <v>7.4335188620902901</v>
      </c>
      <c r="V86" s="15">
        <f>IFERROR(10*HLOOKUP(V$65,'ISE - Trabajo'!$B$5:$CI$28,Resultados!$BH86,FALSE),"n/a")</f>
        <v>5.5520669806384078</v>
      </c>
      <c r="W86" s="15">
        <f>IFERROR(10*HLOOKUP(W$65,'ISE - Trabajo'!$B$5:$CI$28,Resultados!$BH86,FALSE),"n/a")</f>
        <v>2.0035539760106622</v>
      </c>
      <c r="X86" s="15">
        <f>IFERROR(10*HLOOKUP(X$65,'ISE - Trabajo'!$B$5:$CI$28,Resultados!$BH86,FALSE),"n/a")</f>
        <v>5.7703473821203346</v>
      </c>
      <c r="Y86" s="15">
        <f>IFERROR(10*HLOOKUP(Y$65,'ISE - Trabajo'!$B$5:$CI$28,Resultados!$BH86,FALSE),"n/a")</f>
        <v>6.8442871369713014</v>
      </c>
      <c r="Z86" s="15">
        <f>IFERROR(10*HLOOKUP(Z$65,'ISE - Trabajo'!$B$5:$CI$28,Resultados!$BH86,FALSE),"n/a")</f>
        <v>4.1599653018105656</v>
      </c>
      <c r="AA86" s="15">
        <f>IFERROR(10*HLOOKUP(AA$65,'ISE - Trabajo'!$B$5:$CI$28,Resultados!$BH86,FALSE),"n/a")</f>
        <v>10</v>
      </c>
      <c r="AB86" s="15">
        <f>IFERROR(10*HLOOKUP(AB$65,'ISE - Trabajo'!$B$5:$CI$28,Resultados!$BH86,FALSE),"n/a")</f>
        <v>3.0787152420016199</v>
      </c>
      <c r="AC86" s="15">
        <f>IFERROR(10*HLOOKUP(AC$65,'ISE - Trabajo'!$B$5:$CI$28,Resultados!$BH86,FALSE),"n/a")</f>
        <v>3.980499969186535</v>
      </c>
      <c r="AD86" s="15">
        <f>IFERROR(10*HLOOKUP(AD$65,'ISE - Trabajo'!$B$5:$CI$28,Resultados!$BH86,FALSE),"n/a")</f>
        <v>5.1401596858668288</v>
      </c>
      <c r="AE86" s="15">
        <f>IFERROR(10*HLOOKUP(AE$65,'ISE - Trabajo'!$B$5:$CI$28,Resultados!$BH86,FALSE),"n/a")</f>
        <v>7.4415672664270938</v>
      </c>
      <c r="AF86" s="15">
        <f>IFERROR(10*HLOOKUP(AF$65,'ISE - Trabajo'!$B$5:$CI$28,Resultados!$BH86,FALSE),"n/a")</f>
        <v>6.3924050632911413</v>
      </c>
      <c r="AG86" s="177">
        <f>IFERROR(10*HLOOKUP(AG$65,'ISE - Trabajo'!$B$5:$CI$28,Resultados!$BH86,FALSE),"n/a")</f>
        <v>7.8771328623925658</v>
      </c>
      <c r="AH86" s="15">
        <f>IFERROR(10*HLOOKUP(AH$65,'ISE - Trabajo'!$B$5:$CI$28,Resultados!$BH86,FALSE),"n/a")</f>
        <v>0.66474737834670949</v>
      </c>
      <c r="AI86" s="15">
        <f>IFERROR(10*HLOOKUP(AI$65,'ISE - Trabajo'!$B$5:$CI$28,Resultados!$BH86,FALSE),"n/a")</f>
        <v>2.7</v>
      </c>
      <c r="AJ86" s="15">
        <f>IFERROR(10*HLOOKUP(AJ$65,'ISE - Trabajo'!$B$5:$CI$28,Resultados!$BH86,FALSE),"n/a")</f>
        <v>9.3939393939393927</v>
      </c>
      <c r="AK86" s="15">
        <f>IFERROR(10*HLOOKUP(AK$65,'ISE - Trabajo'!$B$5:$CI$28,Resultados!$BH86,FALSE),"n/a")</f>
        <v>9.3069431110211109</v>
      </c>
      <c r="AL86" s="15">
        <f>IFERROR(10*HLOOKUP(AL$65,'ISE - Trabajo'!$B$5:$CI$28,Resultados!$BH86,FALSE),"n/a")</f>
        <v>3.1907744383134795</v>
      </c>
      <c r="AM86" s="15">
        <f>IFERROR(10*HLOOKUP(AM$65,'ISE - Trabajo'!$B$5:$CI$28,Resultados!$BH86,FALSE),"n/a")</f>
        <v>9.4809277812412383</v>
      </c>
      <c r="AN86" s="172">
        <f>IFERROR(10*HLOOKUP(AN$65,'ISE - Trabajo'!$B$5:$CI$28,Resultados!$BH86,FALSE),"n/a")</f>
        <v>9.0791913377423175</v>
      </c>
      <c r="AO86" s="15">
        <f>IFERROR(10*HLOOKUP(AO$65,'ISE - Trabajo'!$B$5:$CI$28,Resultados!$BH86,FALSE),"n/a")</f>
        <v>2.2901007377857256</v>
      </c>
      <c r="AP86" s="15">
        <f>IFERROR(10*HLOOKUP(AP$65,'ISE - Trabajo'!$B$5:$CI$28,Resultados!$BH86,FALSE),"n/a")</f>
        <v>9.6433621422698685</v>
      </c>
      <c r="AQ86" s="15">
        <f>IFERROR(10*HLOOKUP(AQ$65,'ISE - Trabajo'!$B$5:$CI$28,Resultados!$BH86,FALSE),"n/a")</f>
        <v>0.66348179059914303</v>
      </c>
      <c r="AR86" s="15">
        <f>IFERROR(10*HLOOKUP(AR$65,'ISE - Trabajo'!$B$5:$CI$28,Resultados!$BH86,FALSE),"n/a")</f>
        <v>0</v>
      </c>
      <c r="AS86" s="15">
        <f>IFERROR(10*HLOOKUP(AS$65,'ISE - Trabajo'!$B$5:$CI$28,Resultados!$BH86,FALSE),"n/a")</f>
        <v>2.095094333610152</v>
      </c>
      <c r="AT86" s="15">
        <f>IFERROR(10*HLOOKUP(AT$65,'ISE - Trabajo'!$B$5:$CI$28,Resultados!$BH86,FALSE),"n/a")</f>
        <v>2.1118530884808013</v>
      </c>
      <c r="AU86" s="177">
        <f>IFERROR(10*HLOOKUP(AU$65,'ISE - Trabajo'!$B$5:$CI$28,Resultados!$BH86,FALSE),"n/a")</f>
        <v>1.307961542852087</v>
      </c>
      <c r="AV86" s="15">
        <f>IFERROR(10*HLOOKUP(AV$65,'ISE - Trabajo'!$B$5:$CI$28,Resultados!$BH86,FALSE),"n/a")</f>
        <v>2.7640071145920864</v>
      </c>
      <c r="AW86" s="15">
        <f>IFERROR(10*HLOOKUP(AW$65,'ISE - Trabajo'!$B$5:$CI$28,Resultados!$BH86,FALSE),"n/a")</f>
        <v>0</v>
      </c>
      <c r="AX86" s="15">
        <f>IFERROR(10*HLOOKUP(AX$65,'ISE - Trabajo'!$B$5:$CI$28,Resultados!$BH86,FALSE),"n/a")</f>
        <v>4.7047464176856222</v>
      </c>
      <c r="AY86" s="15">
        <f>IFERROR(10*HLOOKUP(AY$65,'ISE - Trabajo'!$B$5:$CI$28,Resultados!$BH86,FALSE),"n/a")</f>
        <v>7.8186272854144594</v>
      </c>
      <c r="AZ86" s="15">
        <f>IFERROR(10*HLOOKUP(AZ$65,'ISE - Trabajo'!$B$5:$CI$28,Resultados!$BH86,FALSE),"n/a")</f>
        <v>7.0210988916816675</v>
      </c>
      <c r="BA86" s="172">
        <f>IFERROR(10*HLOOKUP(BA$65,'ISE - Trabajo'!$B$5:$CI$28,Resultados!$BH86,FALSE),"n/a")</f>
        <v>4.7596730007333381</v>
      </c>
      <c r="BB86" s="15">
        <f>IFERROR(10*HLOOKUP(BB$65,'ISE - Trabajo'!$B$5:$CI$28,Resultados!$BH86,FALSE),"n/a")</f>
        <v>5.8986468190379959</v>
      </c>
      <c r="BC86" s="15">
        <f>IFERROR(10*HLOOKUP(BC$65,'ISE - Trabajo'!$B$5:$CI$28,Resultados!$BH86,FALSE),"n/a")</f>
        <v>3.7550885648697268</v>
      </c>
      <c r="BD86" s="15">
        <f>IFERROR(10*HLOOKUP(BD$65,'ISE - Trabajo'!$B$5:$CI$28,Resultados!$BH86,FALSE),"n/a")</f>
        <v>5.7765636695650464</v>
      </c>
      <c r="BE86" s="15">
        <f>IFERROR(10*HLOOKUP(BE$65,'ISE - Trabajo'!$B$5:$CI$28,Resultados!$BH86,FALSE),"n/a")</f>
        <v>1.4857705222918691</v>
      </c>
      <c r="BF86" s="15">
        <f>IFERROR(10*HLOOKUP(BF$65,'ISE - Trabajo'!$B$5:$CI$28,Resultados!$BH86,FALSE),"n/a")</f>
        <v>0.97626796393479809</v>
      </c>
      <c r="BG86" s="172">
        <f>IFERROR(10*HLOOKUP(BG$65,'ISE - Trabajo'!$B$5:$CI$28,Resultados!$BH86,FALSE),"n/a")</f>
        <v>1.3168634562291792</v>
      </c>
      <c r="BH86">
        <v>22</v>
      </c>
    </row>
    <row r="87" spans="1:60" x14ac:dyDescent="0.35">
      <c r="A87" s="171" t="s">
        <v>195</v>
      </c>
      <c r="B87" s="177">
        <f>IFERROR(10*HLOOKUP(B$65,'ISE - Trabajo'!$B$5:$CI$28,Resultados!$BH87,FALSE),"n/a")</f>
        <v>0</v>
      </c>
      <c r="C87" s="15">
        <f>IFERROR(10*HLOOKUP(C$65,'ISE - Trabajo'!$B$5:$CI$28,Resultados!$BH87,FALSE),"n/a")</f>
        <v>0</v>
      </c>
      <c r="D87" s="15">
        <f>IFERROR(10*HLOOKUP(D$65,'ISE - Trabajo'!$B$5:$CI$28,Resultados!$BH87,FALSE),"n/a")</f>
        <v>1.7115310338130898</v>
      </c>
      <c r="E87" s="15">
        <f>IFERROR(10*HLOOKUP(E$65,'ISE - Trabajo'!$B$5:$CI$28,Resultados!$BH87,FALSE),"n/a")</f>
        <v>0</v>
      </c>
      <c r="F87" s="15">
        <f>IFERROR(10*HLOOKUP(F$65,'ISE - Trabajo'!$B$5:$CI$28,Resultados!$BH87,FALSE),"n/a")</f>
        <v>0.40267624555193637</v>
      </c>
      <c r="G87" s="15">
        <f>IFERROR(10*HLOOKUP(G$65,'ISE - Trabajo'!$B$5:$CI$28,Resultados!$BH87,FALSE),"n/a")</f>
        <v>1.2456665887735991</v>
      </c>
      <c r="H87" s="15">
        <f>IFERROR(10*HLOOKUP(H$65,'ISE - Trabajo'!$B$5:$CI$28,Resultados!$BH87,FALSE),"n/a")</f>
        <v>3.316831057693526</v>
      </c>
      <c r="I87" s="15">
        <f>IFERROR(10*HLOOKUP(I$65,'ISE - Trabajo'!$B$5:$CI$28,Resultados!$BH87,FALSE),"n/a")</f>
        <v>2.6108488937064811</v>
      </c>
      <c r="J87" s="15">
        <f>IFERROR(10*HLOOKUP(J$65,'ISE - Trabajo'!$B$5:$CI$28,Resultados!$BH87,FALSE),"n/a")</f>
        <v>0.62924537663252034</v>
      </c>
      <c r="K87" s="15">
        <f>IFERROR(10*HLOOKUP(K$65,'ISE - Trabajo'!$B$5:$CI$28,Resultados!$BH87,FALSE),"n/a")</f>
        <v>1.9652461729416635</v>
      </c>
      <c r="L87" s="15">
        <f>IFERROR(10*HLOOKUP(L$65,'ISE - Trabajo'!$B$5:$CI$28,Resultados!$BH87,FALSE),"n/a")</f>
        <v>0.17172601463681894</v>
      </c>
      <c r="M87" s="15">
        <f>IFERROR(10*HLOOKUP(M$65,'ISE - Trabajo'!$B$5:$CI$28,Resultados!$BH87,FALSE),"n/a")</f>
        <v>6.6869763899466861</v>
      </c>
      <c r="N87" s="177">
        <f>IFERROR(10*HLOOKUP(N$65,'ISE - Trabajo'!$B$5:$CI$28,Resultados!$BH87,FALSE),"n/a")</f>
        <v>4.4698544698544707</v>
      </c>
      <c r="O87" s="15">
        <f>IFERROR(10*HLOOKUP(O$65,'ISE - Trabajo'!$B$5:$CI$28,Resultados!$BH87,FALSE),"n/a")</f>
        <v>6.1253561253561255</v>
      </c>
      <c r="P87" s="15">
        <f>IFERROR(10*HLOOKUP(P$65,'ISE - Trabajo'!$B$5:$CI$28,Resultados!$BH87,FALSE),"n/a")</f>
        <v>3.5688065910759423</v>
      </c>
      <c r="Q87" s="15">
        <f>IFERROR(10*HLOOKUP(Q$65,'ISE - Trabajo'!$B$5:$CI$28,Resultados!$BH87,FALSE),"n/a")</f>
        <v>6.9428007889546359</v>
      </c>
      <c r="R87" s="15">
        <f>IFERROR(10*HLOOKUP(R$65,'ISE - Trabajo'!$B$5:$CI$28,Resultados!$BH87,FALSE),"n/a")</f>
        <v>8.6538461538461533</v>
      </c>
      <c r="S87" s="15">
        <f>IFERROR(10*HLOOKUP(S$65,'ISE - Trabajo'!$B$5:$CI$28,Resultados!$BH87,FALSE),"n/a")</f>
        <v>8.4178537511870815</v>
      </c>
      <c r="T87" s="172">
        <f>IFERROR(10*HLOOKUP(T$65,'ISE - Trabajo'!$B$5:$CI$28,Resultados!$BH87,FALSE),"n/a")</f>
        <v>6.8000000000000007</v>
      </c>
      <c r="U87" s="15">
        <f>IFERROR(10*HLOOKUP(U$65,'ISE - Trabajo'!$B$5:$CI$28,Resultados!$BH87,FALSE),"n/a")</f>
        <v>8.717948717948719</v>
      </c>
      <c r="V87" s="15">
        <f>IFERROR(10*HLOOKUP(V$65,'ISE - Trabajo'!$B$5:$CI$28,Resultados!$BH87,FALSE),"n/a")</f>
        <v>4.9281487743026204</v>
      </c>
      <c r="W87" s="15">
        <f>IFERROR(10*HLOOKUP(W$65,'ISE - Trabajo'!$B$5:$CI$28,Resultados!$BH87,FALSE),"n/a")</f>
        <v>8.9577281891808749</v>
      </c>
      <c r="X87" s="15">
        <f>IFERROR(10*HLOOKUP(X$65,'ISE - Trabajo'!$B$5:$CI$28,Resultados!$BH87,FALSE),"n/a")</f>
        <v>7.6551129319174196</v>
      </c>
      <c r="Y87" s="15">
        <f>IFERROR(10*HLOOKUP(Y$65,'ISE - Trabajo'!$B$5:$CI$28,Resultados!$BH87,FALSE),"n/a")</f>
        <v>1.5896445499471286</v>
      </c>
      <c r="Z87" s="15">
        <f>IFERROR(10*HLOOKUP(Z$65,'ISE - Trabajo'!$B$5:$CI$28,Resultados!$BH87,FALSE),"n/a")</f>
        <v>0</v>
      </c>
      <c r="AA87" s="15">
        <f>IFERROR(10*HLOOKUP(AA$65,'ISE - Trabajo'!$B$5:$CI$28,Resultados!$BH87,FALSE),"n/a")</f>
        <v>0</v>
      </c>
      <c r="AB87" s="15">
        <f>IFERROR(10*HLOOKUP(AB$65,'ISE - Trabajo'!$B$5:$CI$28,Resultados!$BH87,FALSE),"n/a")</f>
        <v>0</v>
      </c>
      <c r="AC87" s="15">
        <f>IFERROR(10*HLOOKUP(AC$65,'ISE - Trabajo'!$B$5:$CI$28,Resultados!$BH87,FALSE),"n/a")</f>
        <v>0.43879785971553653</v>
      </c>
      <c r="AD87" s="15">
        <f>IFERROR(10*HLOOKUP(AD$65,'ISE - Trabajo'!$B$5:$CI$28,Resultados!$BH87,FALSE),"n/a")</f>
        <v>5.1504118244646522</v>
      </c>
      <c r="AE87" s="15">
        <f>IFERROR(10*HLOOKUP(AE$65,'ISE - Trabajo'!$B$5:$CI$28,Resultados!$BH87,FALSE),"n/a")</f>
        <v>7.6742641964390179E-2</v>
      </c>
      <c r="AF87" s="15">
        <f>IFERROR(10*HLOOKUP(AF$65,'ISE - Trabajo'!$B$5:$CI$28,Resultados!$BH87,FALSE),"n/a")</f>
        <v>1.2025316455696202</v>
      </c>
      <c r="AG87" s="177">
        <f>IFERROR(10*HLOOKUP(AG$65,'ISE - Trabajo'!$B$5:$CI$28,Resultados!$BH87,FALSE),"n/a")</f>
        <v>6.6247090251354743</v>
      </c>
      <c r="AH87" s="15">
        <f>IFERROR(10*HLOOKUP(AH$65,'ISE - Trabajo'!$B$5:$CI$28,Resultados!$BH87,FALSE),"n/a")</f>
        <v>5.341544322869157</v>
      </c>
      <c r="AI87" s="15">
        <f>IFERROR(10*HLOOKUP(AI$65,'ISE - Trabajo'!$B$5:$CI$28,Resultados!$BH87,FALSE),"n/a")</f>
        <v>0</v>
      </c>
      <c r="AJ87" s="15">
        <f>IFERROR(10*HLOOKUP(AJ$65,'ISE - Trabajo'!$B$5:$CI$28,Resultados!$BH87,FALSE),"n/a")</f>
        <v>1.5151515151515158</v>
      </c>
      <c r="AK87" s="15">
        <f>IFERROR(10*HLOOKUP(AK$65,'ISE - Trabajo'!$B$5:$CI$28,Resultados!$BH87,FALSE),"n/a")</f>
        <v>9.7365588588166805</v>
      </c>
      <c r="AL87" s="15">
        <f>IFERROR(10*HLOOKUP(AL$65,'ISE - Trabajo'!$B$5:$CI$28,Resultados!$BH87,FALSE),"n/a")</f>
        <v>1.9225587412484846</v>
      </c>
      <c r="AM87" s="15">
        <f>IFERROR(10*HLOOKUP(AM$65,'ISE - Trabajo'!$B$5:$CI$28,Resultados!$BH87,FALSE),"n/a")</f>
        <v>7.5494036556807531</v>
      </c>
      <c r="AN87" s="172">
        <f>IFERROR(10*HLOOKUP(AN$65,'ISE - Trabajo'!$B$5:$CI$28,Resultados!$BH87,FALSE),"n/a")</f>
        <v>5.4427053926091231</v>
      </c>
      <c r="AO87" s="15">
        <f>IFERROR(10*HLOOKUP(AO$65,'ISE - Trabajo'!$B$5:$CI$28,Resultados!$BH87,FALSE),"n/a")</f>
        <v>0</v>
      </c>
      <c r="AP87" s="15">
        <f>IFERROR(10*HLOOKUP(AP$65,'ISE - Trabajo'!$B$5:$CI$28,Resultados!$BH87,FALSE),"n/a")</f>
        <v>0.83479065064688318</v>
      </c>
      <c r="AQ87" s="15">
        <f>IFERROR(10*HLOOKUP(AQ$65,'ISE - Trabajo'!$B$5:$CI$28,Resultados!$BH87,FALSE),"n/a")</f>
        <v>10</v>
      </c>
      <c r="AR87" s="15">
        <f>IFERROR(10*HLOOKUP(AR$65,'ISE - Trabajo'!$B$5:$CI$28,Resultados!$BH87,FALSE),"n/a")</f>
        <v>6.7937944042109137</v>
      </c>
      <c r="AS87" s="15">
        <f>IFERROR(10*HLOOKUP(AS$65,'ISE - Trabajo'!$B$5:$CI$28,Resultados!$BH87,FALSE),"n/a")</f>
        <v>3.910951201742761</v>
      </c>
      <c r="AT87" s="15">
        <f>IFERROR(10*HLOOKUP(AT$65,'ISE - Trabajo'!$B$5:$CI$28,Resultados!$BH87,FALSE),"n/a")</f>
        <v>3.0653653525105939</v>
      </c>
      <c r="AU87" s="177">
        <f>IFERROR(10*HLOOKUP(AU$65,'ISE - Trabajo'!$B$5:$CI$28,Resultados!$BH87,FALSE),"n/a")</f>
        <v>1.5008358488277984</v>
      </c>
      <c r="AV87" s="15">
        <f>IFERROR(10*HLOOKUP(AV$65,'ISE - Trabajo'!$B$5:$CI$28,Resultados!$BH87,FALSE),"n/a")</f>
        <v>2.1418834157511104</v>
      </c>
      <c r="AW87" s="15">
        <f>IFERROR(10*HLOOKUP(AW$65,'ISE - Trabajo'!$B$5:$CI$28,Resultados!$BH87,FALSE),"n/a")</f>
        <v>1.2415288277853807</v>
      </c>
      <c r="AX87" s="15">
        <f>IFERROR(10*HLOOKUP(AX$65,'ISE - Trabajo'!$B$5:$CI$28,Resultados!$BH87,FALSE),"n/a")</f>
        <v>0</v>
      </c>
      <c r="AY87" s="15">
        <f>IFERROR(10*HLOOKUP(AY$65,'ISE - Trabajo'!$B$5:$CI$28,Resultados!$BH87,FALSE),"n/a")</f>
        <v>0.6461586291340039</v>
      </c>
      <c r="AZ87" s="15">
        <f>IFERROR(10*HLOOKUP(AZ$65,'ISE - Trabajo'!$B$5:$CI$28,Resultados!$BH87,FALSE),"n/a")</f>
        <v>2.2377426215712712</v>
      </c>
      <c r="BA87" s="172">
        <f>IFERROR(10*HLOOKUP(BA$65,'ISE - Trabajo'!$B$5:$CI$28,Resultados!$BH87,FALSE),"n/a")</f>
        <v>0.52727558346259307</v>
      </c>
      <c r="BB87" s="15">
        <f>IFERROR(10*HLOOKUP(BB$65,'ISE - Trabajo'!$B$5:$CI$28,Resultados!$BH87,FALSE),"n/a")</f>
        <v>0.55894546779289422</v>
      </c>
      <c r="BC87" s="15">
        <f>IFERROR(10*HLOOKUP(BC$65,'ISE - Trabajo'!$B$5:$CI$28,Resultados!$BH87,FALSE),"n/a")</f>
        <v>5.8897610511881435</v>
      </c>
      <c r="BD87" s="15">
        <f>IFERROR(10*HLOOKUP(BD$65,'ISE - Trabajo'!$B$5:$CI$28,Resultados!$BH87,FALSE),"n/a")</f>
        <v>8.903590104210652</v>
      </c>
      <c r="BE87" s="15">
        <f>IFERROR(10*HLOOKUP(BE$65,'ISE - Trabajo'!$B$5:$CI$28,Resultados!$BH87,FALSE),"n/a")</f>
        <v>0.47559288103348091</v>
      </c>
      <c r="BF87" s="15">
        <f>IFERROR(10*HLOOKUP(BF$65,'ISE - Trabajo'!$B$5:$CI$28,Resultados!$BH87,FALSE),"n/a")</f>
        <v>0</v>
      </c>
      <c r="BG87" s="172">
        <f>IFERROR(10*HLOOKUP(BG$65,'ISE - Trabajo'!$B$5:$CI$28,Resultados!$BH87,FALSE),"n/a")</f>
        <v>0.65842154056174163</v>
      </c>
      <c r="BH87">
        <v>23</v>
      </c>
    </row>
    <row r="88" spans="1:60" ht="15" thickBot="1" x14ac:dyDescent="0.4">
      <c r="A88" s="173" t="s">
        <v>196</v>
      </c>
      <c r="B88" s="178">
        <f>IFERROR(10*HLOOKUP(B$65,'ISE - Trabajo'!$B$5:$CI$28,Resultados!$BH88,FALSE),"n/a")</f>
        <v>0</v>
      </c>
      <c r="C88" s="174">
        <f>IFERROR(10*HLOOKUP(C$65,'ISE - Trabajo'!$B$5:$CI$28,Resultados!$BH88,FALSE),"n/a")</f>
        <v>0</v>
      </c>
      <c r="D88" s="174">
        <f>IFERROR(10*HLOOKUP(D$65,'ISE - Trabajo'!$B$5:$CI$28,Resultados!$BH88,FALSE),"n/a")</f>
        <v>0.424395046245786</v>
      </c>
      <c r="E88" s="174">
        <f>IFERROR(10*HLOOKUP(E$65,'ISE - Trabajo'!$B$5:$CI$28,Resultados!$BH88,FALSE),"n/a")</f>
        <v>5.6456599980584894</v>
      </c>
      <c r="F88" s="174">
        <f>IFERROR(10*HLOOKUP(F$65,'ISE - Trabajo'!$B$5:$CI$28,Resultados!$BH88,FALSE),"n/a")</f>
        <v>5.9684528689558567</v>
      </c>
      <c r="G88" s="174">
        <f>IFERROR(10*HLOOKUP(G$65,'ISE - Trabajo'!$B$5:$CI$28,Resultados!$BH88,FALSE),"n/a")</f>
        <v>5.6196862035190618</v>
      </c>
      <c r="H88" s="174">
        <f>IFERROR(10*HLOOKUP(H$65,'ISE - Trabajo'!$B$5:$CI$28,Resultados!$BH88,FALSE),"n/a")</f>
        <v>5.6202666462216975</v>
      </c>
      <c r="I88" s="174">
        <f>IFERROR(10*HLOOKUP(I$65,'ISE - Trabajo'!$B$5:$CI$28,Resultados!$BH88,FALSE),"n/a")</f>
        <v>5.030287878741917</v>
      </c>
      <c r="J88" s="174">
        <f>IFERROR(10*HLOOKUP(J$65,'ISE - Trabajo'!$B$5:$CI$28,Resultados!$BH88,FALSE),"n/a")</f>
        <v>9.5525040988100365</v>
      </c>
      <c r="K88" s="174">
        <f>IFERROR(10*HLOOKUP(K$65,'ISE - Trabajo'!$B$5:$CI$28,Resultados!$BH88,FALSE),"n/a")</f>
        <v>3.7029375258585029</v>
      </c>
      <c r="L88" s="174">
        <f>IFERROR(10*HLOOKUP(L$65,'ISE - Trabajo'!$B$5:$CI$28,Resultados!$BH88,FALSE),"n/a")</f>
        <v>6.4766162614407774</v>
      </c>
      <c r="M88" s="174">
        <f>IFERROR(10*HLOOKUP(M$65,'ISE - Trabajo'!$B$5:$CI$28,Resultados!$BH88,FALSE),"n/a")</f>
        <v>4.3859279544975784</v>
      </c>
      <c r="N88" s="178">
        <f>IFERROR(10*HLOOKUP(N$65,'ISE - Trabajo'!$B$5:$CI$28,Resultados!$BH88,FALSE),"n/a")</f>
        <v>4.7441058079355951</v>
      </c>
      <c r="O88" s="174">
        <f>IFERROR(10*HLOOKUP(O$65,'ISE - Trabajo'!$B$5:$CI$28,Resultados!$BH88,FALSE),"n/a")</f>
        <v>3.8219070133963751</v>
      </c>
      <c r="P88" s="174">
        <f>IFERROR(10*HLOOKUP(P$65,'ISE - Trabajo'!$B$5:$CI$28,Resultados!$BH88,FALSE),"n/a")</f>
        <v>7.2031316982920028</v>
      </c>
      <c r="Q88" s="174">
        <f>IFERROR(10*HLOOKUP(Q$65,'ISE - Trabajo'!$B$5:$CI$28,Resultados!$BH88,FALSE),"n/a")</f>
        <v>6.7812329514457179</v>
      </c>
      <c r="R88" s="174">
        <f>IFERROR(10*HLOOKUP(R$65,'ISE - Trabajo'!$B$5:$CI$28,Resultados!$BH88,FALSE),"n/a")</f>
        <v>5.5851063829787231</v>
      </c>
      <c r="S88" s="174">
        <f>IFERROR(10*HLOOKUP(S$65,'ISE - Trabajo'!$B$5:$CI$28,Resultados!$BH88,FALSE),"n/a")</f>
        <v>3.4714998686629888</v>
      </c>
      <c r="T88" s="175">
        <f>IFERROR(10*HLOOKUP(T$65,'ISE - Trabajo'!$B$5:$CI$28,Resultados!$BH88,FALSE),"n/a")</f>
        <v>7.5716312056737589</v>
      </c>
      <c r="U88" s="174">
        <f>IFERROR(10*HLOOKUP(U$65,'ISE - Trabajo'!$B$5:$CI$28,Resultados!$BH88,FALSE),"n/a")</f>
        <v>7.038776826010869</v>
      </c>
      <c r="V88" s="174">
        <f>IFERROR(10*HLOOKUP(V$65,'ISE - Trabajo'!$B$5:$CI$28,Resultados!$BH88,FALSE),"n/a")</f>
        <v>5.1679526147611252</v>
      </c>
      <c r="W88" s="174">
        <f>IFERROR(10*HLOOKUP(W$65,'ISE - Trabajo'!$B$5:$CI$28,Resultados!$BH88,FALSE),"n/a")</f>
        <v>7.8780116638467987</v>
      </c>
      <c r="X88" s="174">
        <f>IFERROR(10*HLOOKUP(X$65,'ISE - Trabajo'!$B$5:$CI$28,Resultados!$BH88,FALSE),"n/a")</f>
        <v>4.803858712669042</v>
      </c>
      <c r="Y88" s="174">
        <f>IFERROR(10*HLOOKUP(Y$65,'ISE - Trabajo'!$B$5:$CI$28,Resultados!$BH88,FALSE),"n/a")</f>
        <v>5.9871540530849909</v>
      </c>
      <c r="Z88" s="174">
        <f>IFERROR(10*HLOOKUP(Z$65,'ISE - Trabajo'!$B$5:$CI$28,Resultados!$BH88,FALSE),"n/a")</f>
        <v>4.2767039811477527</v>
      </c>
      <c r="AA88" s="174">
        <f>IFERROR(10*HLOOKUP(AA$65,'ISE - Trabajo'!$B$5:$CI$28,Resultados!$BH88,FALSE),"n/a")</f>
        <v>5.9573711923721939</v>
      </c>
      <c r="AB88" s="174">
        <f>IFERROR(10*HLOOKUP(AB$65,'ISE - Trabajo'!$B$5:$CI$28,Resultados!$BH88,FALSE),"n/a")</f>
        <v>0.99036141583462567</v>
      </c>
      <c r="AC88" s="174">
        <f>IFERROR(10*HLOOKUP(AC$65,'ISE - Trabajo'!$B$5:$CI$28,Resultados!$BH88,FALSE),"n/a")</f>
        <v>2.6521918408679968</v>
      </c>
      <c r="AD88" s="174">
        <f>IFERROR(10*HLOOKUP(AD$65,'ISE - Trabajo'!$B$5:$CI$28,Resultados!$BH88,FALSE),"n/a")</f>
        <v>8.9737487712103299</v>
      </c>
      <c r="AE88" s="174">
        <f>IFERROR(10*HLOOKUP(AE$65,'ISE - Trabajo'!$B$5:$CI$28,Resultados!$BH88,FALSE),"n/a")</f>
        <v>3.9176289595713607</v>
      </c>
      <c r="AF88" s="174">
        <f>IFERROR(10*HLOOKUP(AF$65,'ISE - Trabajo'!$B$5:$CI$28,Resultados!$BH88,FALSE),"n/a")</f>
        <v>8.8924050632911396</v>
      </c>
      <c r="AG88" s="178">
        <f>IFERROR(10*HLOOKUP(AG$65,'ISE - Trabajo'!$B$5:$CI$28,Resultados!$BH88,FALSE),"n/a")</f>
        <v>6.075020414270953</v>
      </c>
      <c r="AH88" s="174">
        <f>IFERROR(10*HLOOKUP(AH$65,'ISE - Trabajo'!$B$5:$CI$28,Resultados!$BH88,FALSE),"n/a")</f>
        <v>4.8190532353724684</v>
      </c>
      <c r="AI88" s="174">
        <f>IFERROR(10*HLOOKUP(AI$65,'ISE - Trabajo'!$B$5:$CI$28,Resultados!$BH88,FALSE),"n/a")</f>
        <v>2.5</v>
      </c>
      <c r="AJ88" s="174">
        <f>IFERROR(10*HLOOKUP(AJ$65,'ISE - Trabajo'!$B$5:$CI$28,Resultados!$BH88,FALSE),"n/a")</f>
        <v>5.1010101010101003</v>
      </c>
      <c r="AK88" s="174">
        <f>IFERROR(10*HLOOKUP(AK$65,'ISE - Trabajo'!$B$5:$CI$28,Resultados!$BH88,FALSE),"n/a")</f>
        <v>9.0602202771963274</v>
      </c>
      <c r="AL88" s="174">
        <f>IFERROR(10*HLOOKUP(AL$65,'ISE - Trabajo'!$B$5:$CI$28,Resultados!$BH88,FALSE),"n/a")</f>
        <v>4.4656504704171454</v>
      </c>
      <c r="AM88" s="174">
        <f>IFERROR(10*HLOOKUP(AM$65,'ISE - Trabajo'!$B$5:$CI$28,Resultados!$BH88,FALSE),"n/a")</f>
        <v>1.2757394172542291</v>
      </c>
      <c r="AN88" s="175">
        <f>IFERROR(10*HLOOKUP(AN$65,'ISE - Trabajo'!$B$5:$CI$28,Resultados!$BH88,FALSE),"n/a")</f>
        <v>1.6471573651246463</v>
      </c>
      <c r="AO88" s="174">
        <f>IFERROR(10*HLOOKUP(AO$65,'ISE - Trabajo'!$B$5:$CI$28,Resultados!$BH88,FALSE),"n/a")</f>
        <v>1.2172198586602381</v>
      </c>
      <c r="AP88" s="174">
        <f>IFERROR(10*HLOOKUP(AP$65,'ISE - Trabajo'!$B$5:$CI$28,Resultados!$BH88,FALSE),"n/a")</f>
        <v>6.0810851551025511</v>
      </c>
      <c r="AQ88" s="174">
        <f>IFERROR(10*HLOOKUP(AQ$65,'ISE - Trabajo'!$B$5:$CI$28,Resultados!$BH88,FALSE),"n/a")</f>
        <v>0.39701954906946479</v>
      </c>
      <c r="AR88" s="174">
        <f>IFERROR(10*HLOOKUP(AR$65,'ISE - Trabajo'!$B$5:$CI$28,Resultados!$BH88,FALSE),"n/a")</f>
        <v>7.5254782481367011</v>
      </c>
      <c r="AS88" s="174">
        <f>IFERROR(10*HLOOKUP(AS$65,'ISE - Trabajo'!$B$5:$CI$28,Resultados!$BH88,FALSE),"n/a")</f>
        <v>1.4781864204242809</v>
      </c>
      <c r="AT88" s="174">
        <f>IFERROR(10*HLOOKUP(AT$65,'ISE - Trabajo'!$B$5:$CI$28,Resultados!$BH88,FALSE),"n/a")</f>
        <v>6.0679146094554737</v>
      </c>
      <c r="AU88" s="178">
        <f>IFERROR(10*HLOOKUP(AU$65,'ISE - Trabajo'!$B$5:$CI$28,Resultados!$BH88,FALSE),"n/a")</f>
        <v>0.96954492492862898</v>
      </c>
      <c r="AV88" s="174">
        <f>IFERROR(10*HLOOKUP(AV$65,'ISE - Trabajo'!$B$5:$CI$28,Resultados!$BH88,FALSE),"n/a")</f>
        <v>3.1306583155638181</v>
      </c>
      <c r="AW88" s="174">
        <f>IFERROR(10*HLOOKUP(AW$65,'ISE - Trabajo'!$B$5:$CI$28,Resultados!$BH88,FALSE),"n/a")</f>
        <v>2.9797500097377601</v>
      </c>
      <c r="AX88" s="174">
        <f>IFERROR(10*HLOOKUP(AX$65,'ISE - Trabajo'!$B$5:$CI$28,Resultados!$BH88,FALSE),"n/a")</f>
        <v>1.7629042748981409</v>
      </c>
      <c r="AY88" s="174">
        <f>IFERROR(10*HLOOKUP(AY$65,'ISE - Trabajo'!$B$5:$CI$28,Resultados!$BH88,FALSE),"n/a")</f>
        <v>2.4414159378634528</v>
      </c>
      <c r="AZ88" s="174">
        <f>IFERROR(10*HLOOKUP(AZ$65,'ISE - Trabajo'!$B$5:$CI$28,Resultados!$BH88,FALSE),"n/a")</f>
        <v>2.5364950283782921</v>
      </c>
      <c r="BA88" s="175">
        <f>IFERROR(10*HLOOKUP(BA$65,'ISE - Trabajo'!$B$5:$CI$28,Resultados!$BH88,FALSE),"n/a")</f>
        <v>1.9346092802950765</v>
      </c>
      <c r="BB88" s="174">
        <f>IFERROR(10*HLOOKUP(BB$65,'ISE - Trabajo'!$B$5:$CI$28,Resultados!$BH88,FALSE),"n/a")</f>
        <v>1.0536245376558271</v>
      </c>
      <c r="BC88" s="174">
        <f>IFERROR(10*HLOOKUP(BC$65,'ISE - Trabajo'!$B$5:$CI$28,Resultados!$BH88,FALSE),"n/a")</f>
        <v>6.8311383588192456</v>
      </c>
      <c r="BD88" s="174">
        <f>IFERROR(10*HLOOKUP(BD$65,'ISE - Trabajo'!$B$5:$CI$28,Resultados!$BH88,FALSE),"n/a")</f>
        <v>4.1155848219460589</v>
      </c>
      <c r="BE88" s="174">
        <f>IFERROR(10*HLOOKUP(BE$65,'ISE - Trabajo'!$B$5:$CI$28,Resultados!$BH88,FALSE),"n/a")</f>
        <v>2.7066211076902462</v>
      </c>
      <c r="BF88" s="174">
        <f>IFERROR(10*HLOOKUP(BF$65,'ISE - Trabajo'!$B$5:$CI$28,Resultados!$BH88,FALSE),"n/a")</f>
        <v>0</v>
      </c>
      <c r="BG88" s="175">
        <f>IFERROR(10*HLOOKUP(BG$65,'ISE - Trabajo'!$B$5:$CI$28,Resultados!$BH88,FALSE),"n/a")</f>
        <v>1.8086981326215628</v>
      </c>
      <c r="BH88">
        <v>24</v>
      </c>
    </row>
    <row r="90" spans="1:60" ht="15" thickBot="1" x14ac:dyDescent="0.4"/>
    <row r="91" spans="1:60" x14ac:dyDescent="0.35">
      <c r="A91" s="5"/>
      <c r="B91" s="244" t="s">
        <v>6</v>
      </c>
      <c r="C91" s="245"/>
      <c r="D91" s="245"/>
      <c r="E91" s="245"/>
      <c r="F91" s="245"/>
      <c r="G91" s="246"/>
      <c r="H91" s="187" t="s">
        <v>27</v>
      </c>
      <c r="I91" s="188"/>
      <c r="J91" s="188"/>
      <c r="K91" s="188"/>
      <c r="L91" s="188"/>
      <c r="M91" s="188"/>
      <c r="N91" s="165" t="s">
        <v>44</v>
      </c>
      <c r="O91" s="166"/>
      <c r="P91" s="166"/>
      <c r="Q91" s="166"/>
      <c r="R91" s="166"/>
      <c r="S91" s="166"/>
      <c r="T91" s="167"/>
      <c r="U91" s="235" t="s">
        <v>64</v>
      </c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  <c r="AG91" s="237" t="s">
        <v>93</v>
      </c>
      <c r="AH91" s="237"/>
      <c r="AI91" s="237"/>
      <c r="AJ91" s="237"/>
      <c r="AK91" s="237"/>
      <c r="AL91" s="237"/>
      <c r="AM91" s="237"/>
      <c r="AN91" s="238"/>
      <c r="AO91" s="192" t="s">
        <v>115</v>
      </c>
      <c r="AP91" s="193"/>
      <c r="AQ91" s="193"/>
      <c r="AR91" s="193"/>
      <c r="AS91" s="193"/>
      <c r="AT91" s="193"/>
      <c r="AU91" s="188" t="s">
        <v>132</v>
      </c>
      <c r="AV91" s="188"/>
      <c r="AW91" s="188"/>
      <c r="AX91" s="188"/>
      <c r="AY91" s="188"/>
      <c r="AZ91" s="188"/>
      <c r="BA91" s="189"/>
      <c r="BB91" s="195" t="s">
        <v>237</v>
      </c>
      <c r="BC91" s="83"/>
      <c r="BD91" s="83"/>
      <c r="BE91" s="83"/>
      <c r="BF91" s="83"/>
      <c r="BG91" s="84"/>
    </row>
    <row r="92" spans="1:60" ht="15" thickBot="1" x14ac:dyDescent="0.4">
      <c r="A92" s="5" t="s">
        <v>173</v>
      </c>
      <c r="B92" s="59" t="s">
        <v>9</v>
      </c>
      <c r="C92" s="47" t="s">
        <v>13</v>
      </c>
      <c r="D92" s="47" t="s">
        <v>15</v>
      </c>
      <c r="E92" s="47" t="s">
        <v>19</v>
      </c>
      <c r="F92" s="47" t="s">
        <v>22</v>
      </c>
      <c r="G92" s="47" t="s">
        <v>24</v>
      </c>
      <c r="H92" s="64" t="s">
        <v>30</v>
      </c>
      <c r="I92" s="49" t="s">
        <v>32</v>
      </c>
      <c r="J92" s="49" t="s">
        <v>34</v>
      </c>
      <c r="K92" s="49" t="s">
        <v>36</v>
      </c>
      <c r="L92" s="49" t="s">
        <v>40</v>
      </c>
      <c r="M92" s="49" t="s">
        <v>42</v>
      </c>
      <c r="N92" s="63" t="s">
        <v>47</v>
      </c>
      <c r="O92" s="51" t="s">
        <v>50</v>
      </c>
      <c r="P92" s="51" t="s">
        <v>52</v>
      </c>
      <c r="Q92" s="51" t="s">
        <v>54</v>
      </c>
      <c r="R92" s="51" t="s">
        <v>56</v>
      </c>
      <c r="S92" s="51" t="s">
        <v>60</v>
      </c>
      <c r="T92" s="51" t="s">
        <v>62</v>
      </c>
      <c r="U92" s="52" t="s">
        <v>67</v>
      </c>
      <c r="V92" s="53" t="s">
        <v>69</v>
      </c>
      <c r="W92" s="53" t="s">
        <v>71</v>
      </c>
      <c r="X92" s="53" t="s">
        <v>73</v>
      </c>
      <c r="Y92" s="53" t="s">
        <v>77</v>
      </c>
      <c r="Z92" s="53" t="s">
        <v>79</v>
      </c>
      <c r="AA92" s="53" t="s">
        <v>81</v>
      </c>
      <c r="AB92" s="53" t="s">
        <v>83</v>
      </c>
      <c r="AC92" s="53" t="s">
        <v>85</v>
      </c>
      <c r="AD92" s="53" t="s">
        <v>87</v>
      </c>
      <c r="AE92" s="53" t="s">
        <v>89</v>
      </c>
      <c r="AF92" s="53" t="s">
        <v>91</v>
      </c>
      <c r="AG92" s="49" t="s">
        <v>96</v>
      </c>
      <c r="AH92" s="49" t="s">
        <v>99</v>
      </c>
      <c r="AI92" s="49" t="s">
        <v>101</v>
      </c>
      <c r="AJ92" s="49" t="s">
        <v>105</v>
      </c>
      <c r="AK92" s="49" t="s">
        <v>107</v>
      </c>
      <c r="AL92" s="49" t="s">
        <v>109</v>
      </c>
      <c r="AM92" s="49" t="s">
        <v>111</v>
      </c>
      <c r="AN92" s="49" t="s">
        <v>113</v>
      </c>
      <c r="AO92" s="60" t="s">
        <v>118</v>
      </c>
      <c r="AP92" s="55" t="s">
        <v>120</v>
      </c>
      <c r="AQ92" s="55" t="s">
        <v>122</v>
      </c>
      <c r="AR92" s="55" t="s">
        <v>124</v>
      </c>
      <c r="AS92" s="55" t="s">
        <v>128</v>
      </c>
      <c r="AT92" s="55" t="s">
        <v>130</v>
      </c>
      <c r="AU92" s="49" t="s">
        <v>135</v>
      </c>
      <c r="AV92" s="49" t="s">
        <v>137</v>
      </c>
      <c r="AW92" s="49" t="s">
        <v>139</v>
      </c>
      <c r="AX92" s="49" t="s">
        <v>143</v>
      </c>
      <c r="AY92" s="49" t="s">
        <v>145</v>
      </c>
      <c r="AZ92" s="49" t="s">
        <v>147</v>
      </c>
      <c r="BA92" s="49" t="s">
        <v>149</v>
      </c>
      <c r="BB92" s="61" t="s">
        <v>154</v>
      </c>
      <c r="BC92" s="57" t="s">
        <v>156</v>
      </c>
      <c r="BD92" s="57" t="s">
        <v>160</v>
      </c>
      <c r="BE92" s="57" t="s">
        <v>162</v>
      </c>
      <c r="BF92" s="57" t="s">
        <v>166</v>
      </c>
      <c r="BG92" s="62" t="s">
        <v>168</v>
      </c>
      <c r="BH92" s="93">
        <v>1</v>
      </c>
    </row>
    <row r="93" spans="1:60" x14ac:dyDescent="0.35">
      <c r="A93" s="96" t="s">
        <v>174</v>
      </c>
      <c r="B93" s="99">
        <f t="shared" ref="B93" si="388">IF(B66=0,23,IFERROR(RANK(B66,B$66:B$88),"n/a"))</f>
        <v>1</v>
      </c>
      <c r="C93" s="99">
        <f t="shared" ref="C93:L93" si="389">IF(C66=0,23,IFERROR(RANK(C66,C$66:C$88),"n/a"))</f>
        <v>3</v>
      </c>
      <c r="D93" s="99">
        <f t="shared" ref="D93" si="390">IF(D66=0,23,IFERROR(RANK(D66,D$66:D$88),"n/a"))</f>
        <v>4</v>
      </c>
      <c r="E93" s="99">
        <f t="shared" si="389"/>
        <v>14</v>
      </c>
      <c r="F93" s="99">
        <f t="shared" si="389"/>
        <v>14</v>
      </c>
      <c r="G93" s="99">
        <f t="shared" si="389"/>
        <v>1</v>
      </c>
      <c r="H93" s="99">
        <f t="shared" si="389"/>
        <v>5</v>
      </c>
      <c r="I93" s="99">
        <f t="shared" si="389"/>
        <v>17</v>
      </c>
      <c r="J93" s="99">
        <f t="shared" si="389"/>
        <v>5</v>
      </c>
      <c r="K93" s="99">
        <f t="shared" ref="K93" si="391">IF(K66=0,23,IFERROR(RANK(K66,K$66:K$88),"n/a"))</f>
        <v>12</v>
      </c>
      <c r="L93" s="99">
        <f t="shared" si="389"/>
        <v>4</v>
      </c>
      <c r="M93" s="99">
        <f t="shared" ref="M93:AQ93" si="392">IF(M66=0,23,IFERROR(RANK(M66,M$66:M$88),"n/a"))</f>
        <v>12</v>
      </c>
      <c r="N93" s="99">
        <f t="shared" si="392"/>
        <v>4</v>
      </c>
      <c r="O93" s="99">
        <f t="shared" si="392"/>
        <v>2</v>
      </c>
      <c r="P93" s="99">
        <f t="shared" si="392"/>
        <v>17</v>
      </c>
      <c r="Q93" s="99">
        <f t="shared" si="392"/>
        <v>3</v>
      </c>
      <c r="R93" s="99">
        <f t="shared" ref="R93:S93" si="393">IF(R66=0,23,IFERROR(RANK(R66,R$66:R$88),"n/a"))</f>
        <v>5</v>
      </c>
      <c r="S93" s="99">
        <f t="shared" si="393"/>
        <v>6</v>
      </c>
      <c r="T93" s="99">
        <f t="shared" si="392"/>
        <v>5</v>
      </c>
      <c r="U93" s="99">
        <f t="shared" si="392"/>
        <v>9</v>
      </c>
      <c r="V93" s="99">
        <f t="shared" si="392"/>
        <v>15</v>
      </c>
      <c r="W93" s="99">
        <f t="shared" si="392"/>
        <v>16</v>
      </c>
      <c r="X93" s="99">
        <f t="shared" si="392"/>
        <v>19</v>
      </c>
      <c r="Y93" s="99">
        <f t="shared" si="392"/>
        <v>2</v>
      </c>
      <c r="Z93" s="99">
        <f t="shared" si="392"/>
        <v>17</v>
      </c>
      <c r="AA93" s="99">
        <f t="shared" si="392"/>
        <v>7</v>
      </c>
      <c r="AB93" s="99">
        <f t="shared" si="392"/>
        <v>3</v>
      </c>
      <c r="AC93" s="99">
        <f t="shared" si="392"/>
        <v>2</v>
      </c>
      <c r="AD93" s="99">
        <f t="shared" si="392"/>
        <v>3</v>
      </c>
      <c r="AE93" s="99">
        <f t="shared" si="392"/>
        <v>3</v>
      </c>
      <c r="AF93" s="99">
        <f t="shared" si="392"/>
        <v>4</v>
      </c>
      <c r="AG93" s="99">
        <f t="shared" si="392"/>
        <v>14</v>
      </c>
      <c r="AH93" s="99">
        <f t="shared" si="392"/>
        <v>22</v>
      </c>
      <c r="AI93" s="99">
        <f t="shared" si="392"/>
        <v>2</v>
      </c>
      <c r="AJ93" s="99">
        <f t="shared" si="392"/>
        <v>1</v>
      </c>
      <c r="AK93" s="99">
        <f t="shared" si="392"/>
        <v>14</v>
      </c>
      <c r="AL93" s="99">
        <f t="shared" si="392"/>
        <v>16</v>
      </c>
      <c r="AM93" s="99">
        <f t="shared" si="392"/>
        <v>15</v>
      </c>
      <c r="AN93" s="99">
        <f t="shared" si="392"/>
        <v>7</v>
      </c>
      <c r="AO93" s="99">
        <f t="shared" si="392"/>
        <v>5</v>
      </c>
      <c r="AP93" s="99">
        <f t="shared" si="392"/>
        <v>12</v>
      </c>
      <c r="AQ93" s="99">
        <f t="shared" si="392"/>
        <v>7</v>
      </c>
      <c r="AR93" s="99">
        <f t="shared" ref="AR93:BG93" si="394">IF(AR66=0,23,IFERROR(RANK(AR66,AR$66:AR$88),"n/a"))</f>
        <v>11</v>
      </c>
      <c r="AS93" s="99">
        <f t="shared" si="394"/>
        <v>3</v>
      </c>
      <c r="AT93" s="99">
        <f t="shared" si="394"/>
        <v>12</v>
      </c>
      <c r="AU93" s="99">
        <f t="shared" si="394"/>
        <v>3</v>
      </c>
      <c r="AV93" s="99">
        <f t="shared" si="394"/>
        <v>5</v>
      </c>
      <c r="AW93" s="99">
        <f t="shared" si="394"/>
        <v>21</v>
      </c>
      <c r="AX93" s="99">
        <f t="shared" ref="AX93:AY93" si="395">IF(AX66=0,23,IFERROR(RANK(AX66,AX$66:AX$88),"n/a"))</f>
        <v>5</v>
      </c>
      <c r="AY93" s="99">
        <f t="shared" si="395"/>
        <v>5</v>
      </c>
      <c r="AZ93" s="99">
        <f t="shared" ref="AZ93" si="396">IF(AZ66=0,23,IFERROR(RANK(AZ66,AZ$66:AZ$88),"n/a"))</f>
        <v>7</v>
      </c>
      <c r="BA93" s="99">
        <f t="shared" si="394"/>
        <v>1</v>
      </c>
      <c r="BB93" s="99">
        <f t="shared" si="394"/>
        <v>2</v>
      </c>
      <c r="BC93" s="99">
        <f t="shared" si="394"/>
        <v>6</v>
      </c>
      <c r="BD93" s="99">
        <f t="shared" si="394"/>
        <v>14</v>
      </c>
      <c r="BE93" s="99">
        <f t="shared" si="394"/>
        <v>10</v>
      </c>
      <c r="BF93" s="99">
        <f t="shared" si="394"/>
        <v>2</v>
      </c>
      <c r="BG93" s="100">
        <f t="shared" si="394"/>
        <v>5</v>
      </c>
      <c r="BH93" s="94">
        <f>+BH92+1</f>
        <v>2</v>
      </c>
    </row>
    <row r="94" spans="1:60" x14ac:dyDescent="0.35">
      <c r="A94" s="97" t="s">
        <v>175</v>
      </c>
      <c r="B94" s="101">
        <f t="shared" ref="B94:C94" si="397">IF(B67=0,23,IFERROR(RANK(B67,B$66:B$88),"n/a"))</f>
        <v>23</v>
      </c>
      <c r="C94" s="101">
        <f t="shared" si="397"/>
        <v>23</v>
      </c>
      <c r="D94" s="101">
        <f t="shared" ref="D94" si="398">IF(D67=0,23,IFERROR(RANK(D67,D$66:D$88),"n/a"))</f>
        <v>9</v>
      </c>
      <c r="E94" s="101">
        <f t="shared" ref="E94:L94" si="399">IF(E67=0,23,IFERROR(RANK(E67,E$66:E$88),"n/a"))</f>
        <v>17</v>
      </c>
      <c r="F94" s="101">
        <f t="shared" si="399"/>
        <v>5</v>
      </c>
      <c r="G94" s="101">
        <f t="shared" si="399"/>
        <v>13</v>
      </c>
      <c r="H94" s="101">
        <f t="shared" si="399"/>
        <v>14</v>
      </c>
      <c r="I94" s="101">
        <f t="shared" si="399"/>
        <v>21</v>
      </c>
      <c r="J94" s="101">
        <f t="shared" si="399"/>
        <v>4</v>
      </c>
      <c r="K94" s="101">
        <f t="shared" ref="K94" si="400">IF(K67=0,23,IFERROR(RANK(K67,K$66:K$88),"n/a"))</f>
        <v>10</v>
      </c>
      <c r="L94" s="101">
        <f t="shared" si="399"/>
        <v>5</v>
      </c>
      <c r="M94" s="101">
        <f t="shared" ref="M94:AQ94" si="401">IF(M67=0,23,IFERROR(RANK(M67,M$66:M$88),"n/a"))</f>
        <v>20</v>
      </c>
      <c r="N94" s="101">
        <f t="shared" si="401"/>
        <v>17</v>
      </c>
      <c r="O94" s="101">
        <f t="shared" si="401"/>
        <v>10</v>
      </c>
      <c r="P94" s="101">
        <f t="shared" si="401"/>
        <v>9</v>
      </c>
      <c r="Q94" s="101">
        <f t="shared" si="401"/>
        <v>14</v>
      </c>
      <c r="R94" s="101">
        <f t="shared" ref="R94:S94" si="402">IF(R67=0,23,IFERROR(RANK(R67,R$66:R$88),"n/a"))</f>
        <v>8</v>
      </c>
      <c r="S94" s="101">
        <f t="shared" si="402"/>
        <v>15</v>
      </c>
      <c r="T94" s="101">
        <f t="shared" si="401"/>
        <v>4</v>
      </c>
      <c r="U94" s="101">
        <f t="shared" si="401"/>
        <v>15</v>
      </c>
      <c r="V94" s="101">
        <f t="shared" si="401"/>
        <v>18</v>
      </c>
      <c r="W94" s="101">
        <f t="shared" si="401"/>
        <v>12</v>
      </c>
      <c r="X94" s="101">
        <f t="shared" si="401"/>
        <v>15</v>
      </c>
      <c r="Y94" s="101">
        <f t="shared" si="401"/>
        <v>18</v>
      </c>
      <c r="Z94" s="101">
        <f t="shared" si="401"/>
        <v>4</v>
      </c>
      <c r="AA94" s="101">
        <f t="shared" si="401"/>
        <v>14</v>
      </c>
      <c r="AB94" s="101">
        <f t="shared" si="401"/>
        <v>13</v>
      </c>
      <c r="AC94" s="101">
        <f t="shared" si="401"/>
        <v>6</v>
      </c>
      <c r="AD94" s="101">
        <f t="shared" si="401"/>
        <v>7</v>
      </c>
      <c r="AE94" s="101">
        <f t="shared" si="401"/>
        <v>8</v>
      </c>
      <c r="AF94" s="101">
        <f t="shared" si="401"/>
        <v>8</v>
      </c>
      <c r="AG94" s="101">
        <f t="shared" si="401"/>
        <v>9</v>
      </c>
      <c r="AH94" s="101">
        <f t="shared" si="401"/>
        <v>16</v>
      </c>
      <c r="AI94" s="101">
        <f t="shared" si="401"/>
        <v>4</v>
      </c>
      <c r="AJ94" s="101">
        <f t="shared" si="401"/>
        <v>9</v>
      </c>
      <c r="AK94" s="101">
        <f t="shared" si="401"/>
        <v>1</v>
      </c>
      <c r="AL94" s="101">
        <f t="shared" si="401"/>
        <v>3</v>
      </c>
      <c r="AM94" s="101">
        <f t="shared" si="401"/>
        <v>7</v>
      </c>
      <c r="AN94" s="101">
        <f t="shared" si="401"/>
        <v>3</v>
      </c>
      <c r="AO94" s="101">
        <f t="shared" si="401"/>
        <v>6</v>
      </c>
      <c r="AP94" s="101">
        <f t="shared" si="401"/>
        <v>1</v>
      </c>
      <c r="AQ94" s="101">
        <f t="shared" si="401"/>
        <v>10</v>
      </c>
      <c r="AR94" s="101">
        <f t="shared" ref="AR94:BG94" si="403">IF(AR67=0,23,IFERROR(RANK(AR67,AR$66:AR$88),"n/a"))</f>
        <v>3</v>
      </c>
      <c r="AS94" s="101">
        <f t="shared" si="403"/>
        <v>2</v>
      </c>
      <c r="AT94" s="101">
        <f t="shared" si="403"/>
        <v>13</v>
      </c>
      <c r="AU94" s="101">
        <f t="shared" si="403"/>
        <v>8</v>
      </c>
      <c r="AV94" s="101">
        <f t="shared" si="403"/>
        <v>10</v>
      </c>
      <c r="AW94" s="101">
        <f t="shared" si="403"/>
        <v>7</v>
      </c>
      <c r="AX94" s="101">
        <f t="shared" ref="AX94:AY94" si="404">IF(AX67=0,23,IFERROR(RANK(AX67,AX$66:AX$88),"n/a"))</f>
        <v>8</v>
      </c>
      <c r="AY94" s="101">
        <f t="shared" si="404"/>
        <v>8</v>
      </c>
      <c r="AZ94" s="101">
        <f t="shared" ref="AZ94" si="405">IF(AZ67=0,23,IFERROR(RANK(AZ67,AZ$66:AZ$88),"n/a"))</f>
        <v>4</v>
      </c>
      <c r="BA94" s="101">
        <f t="shared" si="403"/>
        <v>3</v>
      </c>
      <c r="BB94" s="101">
        <f t="shared" si="403"/>
        <v>12</v>
      </c>
      <c r="BC94" s="101">
        <f t="shared" si="403"/>
        <v>12</v>
      </c>
      <c r="BD94" s="101">
        <f t="shared" si="403"/>
        <v>20</v>
      </c>
      <c r="BE94" s="101">
        <f t="shared" si="403"/>
        <v>17</v>
      </c>
      <c r="BF94" s="101">
        <f t="shared" si="403"/>
        <v>6</v>
      </c>
      <c r="BG94" s="102">
        <f t="shared" si="403"/>
        <v>14</v>
      </c>
      <c r="BH94" s="94">
        <f t="shared" ref="BH94:BH115" si="406">+BH93+1</f>
        <v>3</v>
      </c>
    </row>
    <row r="95" spans="1:60" x14ac:dyDescent="0.35">
      <c r="A95" s="97" t="s">
        <v>176</v>
      </c>
      <c r="B95" s="101">
        <f t="shared" ref="B95:C95" si="407">IF(B68=0,23,IFERROR(RANK(B68,B$66:B$88),"n/a"))</f>
        <v>3</v>
      </c>
      <c r="C95" s="101">
        <f t="shared" si="407"/>
        <v>23</v>
      </c>
      <c r="D95" s="101">
        <f t="shared" ref="D95" si="408">IF(D68=0,23,IFERROR(RANK(D68,D$66:D$88),"n/a"))</f>
        <v>23</v>
      </c>
      <c r="E95" s="101">
        <f t="shared" ref="E95:L95" si="409">IF(E68=0,23,IFERROR(RANK(E68,E$66:E$88),"n/a"))</f>
        <v>16</v>
      </c>
      <c r="F95" s="101">
        <f t="shared" si="409"/>
        <v>7</v>
      </c>
      <c r="G95" s="101">
        <f t="shared" si="409"/>
        <v>20</v>
      </c>
      <c r="H95" s="101">
        <f t="shared" si="409"/>
        <v>10</v>
      </c>
      <c r="I95" s="101">
        <f t="shared" si="409"/>
        <v>16</v>
      </c>
      <c r="J95" s="101">
        <f t="shared" si="409"/>
        <v>8</v>
      </c>
      <c r="K95" s="101">
        <f t="shared" ref="K95" si="410">IF(K68=0,23,IFERROR(RANK(K68,K$66:K$88),"n/a"))</f>
        <v>19</v>
      </c>
      <c r="L95" s="101">
        <f t="shared" si="409"/>
        <v>19</v>
      </c>
      <c r="M95" s="101">
        <f t="shared" ref="M95:AQ95" si="411">IF(M68=0,23,IFERROR(RANK(M68,M$66:M$88),"n/a"))</f>
        <v>18</v>
      </c>
      <c r="N95" s="101">
        <f t="shared" si="411"/>
        <v>8</v>
      </c>
      <c r="O95" s="101">
        <f t="shared" si="411"/>
        <v>8</v>
      </c>
      <c r="P95" s="101">
        <f t="shared" si="411"/>
        <v>23</v>
      </c>
      <c r="Q95" s="101">
        <f t="shared" si="411"/>
        <v>15</v>
      </c>
      <c r="R95" s="101">
        <f t="shared" ref="R95:S95" si="412">IF(R68=0,23,IFERROR(RANK(R68,R$66:R$88),"n/a"))</f>
        <v>17</v>
      </c>
      <c r="S95" s="101">
        <f t="shared" si="412"/>
        <v>14</v>
      </c>
      <c r="T95" s="101">
        <f t="shared" si="411"/>
        <v>22</v>
      </c>
      <c r="U95" s="101">
        <f t="shared" si="411"/>
        <v>21</v>
      </c>
      <c r="V95" s="101">
        <f t="shared" si="411"/>
        <v>21</v>
      </c>
      <c r="W95" s="101">
        <f t="shared" si="411"/>
        <v>15</v>
      </c>
      <c r="X95" s="101">
        <f t="shared" si="411"/>
        <v>23</v>
      </c>
      <c r="Y95" s="101">
        <f t="shared" si="411"/>
        <v>13</v>
      </c>
      <c r="Z95" s="101">
        <f t="shared" si="411"/>
        <v>5</v>
      </c>
      <c r="AA95" s="101">
        <f t="shared" si="411"/>
        <v>19</v>
      </c>
      <c r="AB95" s="101">
        <f t="shared" si="411"/>
        <v>20</v>
      </c>
      <c r="AC95" s="101">
        <f t="shared" si="411"/>
        <v>15</v>
      </c>
      <c r="AD95" s="101">
        <f t="shared" si="411"/>
        <v>8</v>
      </c>
      <c r="AE95" s="101">
        <f t="shared" si="411"/>
        <v>15</v>
      </c>
      <c r="AF95" s="101">
        <f t="shared" si="411"/>
        <v>16</v>
      </c>
      <c r="AG95" s="101">
        <f t="shared" si="411"/>
        <v>1</v>
      </c>
      <c r="AH95" s="101">
        <f t="shared" si="411"/>
        <v>5</v>
      </c>
      <c r="AI95" s="101">
        <f t="shared" si="411"/>
        <v>5</v>
      </c>
      <c r="AJ95" s="101">
        <f t="shared" si="411"/>
        <v>14</v>
      </c>
      <c r="AK95" s="101">
        <f t="shared" si="411"/>
        <v>6</v>
      </c>
      <c r="AL95" s="101">
        <f t="shared" si="411"/>
        <v>19</v>
      </c>
      <c r="AM95" s="101">
        <f t="shared" si="411"/>
        <v>8</v>
      </c>
      <c r="AN95" s="101">
        <f t="shared" si="411"/>
        <v>1</v>
      </c>
      <c r="AO95" s="101">
        <f t="shared" si="411"/>
        <v>22</v>
      </c>
      <c r="AP95" s="101">
        <f t="shared" si="411"/>
        <v>9</v>
      </c>
      <c r="AQ95" s="101">
        <f t="shared" si="411"/>
        <v>9</v>
      </c>
      <c r="AR95" s="101">
        <f t="shared" ref="AR95:BG95" si="413">IF(AR68=0,23,IFERROR(RANK(AR68,AR$66:AR$88),"n/a"))</f>
        <v>6</v>
      </c>
      <c r="AS95" s="101">
        <f t="shared" si="413"/>
        <v>6</v>
      </c>
      <c r="AT95" s="101">
        <f t="shared" si="413"/>
        <v>16</v>
      </c>
      <c r="AU95" s="101">
        <f t="shared" si="413"/>
        <v>7</v>
      </c>
      <c r="AV95" s="101">
        <f t="shared" si="413"/>
        <v>7</v>
      </c>
      <c r="AW95" s="101">
        <f t="shared" si="413"/>
        <v>16</v>
      </c>
      <c r="AX95" s="101">
        <f t="shared" ref="AX95:AY95" si="414">IF(AX68=0,23,IFERROR(RANK(AX68,AX$66:AX$88),"n/a"))</f>
        <v>10</v>
      </c>
      <c r="AY95" s="101">
        <f t="shared" si="414"/>
        <v>14</v>
      </c>
      <c r="AZ95" s="101">
        <f t="shared" ref="AZ95" si="415">IF(AZ68=0,23,IFERROR(RANK(AZ68,AZ$66:AZ$88),"n/a"))</f>
        <v>11</v>
      </c>
      <c r="BA95" s="101">
        <f t="shared" si="413"/>
        <v>9</v>
      </c>
      <c r="BB95" s="101">
        <f t="shared" si="413"/>
        <v>10</v>
      </c>
      <c r="BC95" s="101">
        <f t="shared" si="413"/>
        <v>16</v>
      </c>
      <c r="BD95" s="101">
        <f t="shared" si="413"/>
        <v>4</v>
      </c>
      <c r="BE95" s="101">
        <f t="shared" si="413"/>
        <v>14</v>
      </c>
      <c r="BF95" s="101">
        <f t="shared" si="413"/>
        <v>1</v>
      </c>
      <c r="BG95" s="102">
        <f t="shared" si="413"/>
        <v>4</v>
      </c>
      <c r="BH95" s="94">
        <f t="shared" si="406"/>
        <v>4</v>
      </c>
    </row>
    <row r="96" spans="1:60" x14ac:dyDescent="0.35">
      <c r="A96" s="97" t="s">
        <v>177</v>
      </c>
      <c r="B96" s="101">
        <f t="shared" ref="B96:C96" si="416">IF(B69=0,23,IFERROR(RANK(B69,B$66:B$88),"n/a"))</f>
        <v>23</v>
      </c>
      <c r="C96" s="101">
        <f t="shared" si="416"/>
        <v>23</v>
      </c>
      <c r="D96" s="101">
        <f t="shared" ref="D96" si="417">IF(D69=0,23,IFERROR(RANK(D69,D$66:D$88),"n/a"))</f>
        <v>8</v>
      </c>
      <c r="E96" s="101">
        <f t="shared" ref="E96:L96" si="418">IF(E69=0,23,IFERROR(RANK(E69,E$66:E$88),"n/a"))</f>
        <v>10</v>
      </c>
      <c r="F96" s="101">
        <f t="shared" si="418"/>
        <v>12</v>
      </c>
      <c r="G96" s="101">
        <f t="shared" si="418"/>
        <v>15</v>
      </c>
      <c r="H96" s="101">
        <f t="shared" si="418"/>
        <v>13</v>
      </c>
      <c r="I96" s="101">
        <f t="shared" si="418"/>
        <v>10</v>
      </c>
      <c r="J96" s="101">
        <f t="shared" si="418"/>
        <v>12</v>
      </c>
      <c r="K96" s="101">
        <f t="shared" ref="K96" si="419">IF(K69=0,23,IFERROR(RANK(K69,K$66:K$88),"n/a"))</f>
        <v>3</v>
      </c>
      <c r="L96" s="101">
        <f t="shared" si="418"/>
        <v>13</v>
      </c>
      <c r="M96" s="101">
        <f t="shared" ref="M96:AQ96" si="420">IF(M69=0,23,IFERROR(RANK(M69,M$66:M$88),"n/a"))</f>
        <v>13</v>
      </c>
      <c r="N96" s="101">
        <f t="shared" si="420"/>
        <v>2</v>
      </c>
      <c r="O96" s="101">
        <f t="shared" si="420"/>
        <v>13</v>
      </c>
      <c r="P96" s="101">
        <f t="shared" si="420"/>
        <v>16</v>
      </c>
      <c r="Q96" s="101">
        <f t="shared" si="420"/>
        <v>11</v>
      </c>
      <c r="R96" s="101">
        <f t="shared" ref="R96:S96" si="421">IF(R69=0,23,IFERROR(RANK(R69,R$66:R$88),"n/a"))</f>
        <v>16</v>
      </c>
      <c r="S96" s="101">
        <f t="shared" si="421"/>
        <v>17</v>
      </c>
      <c r="T96" s="101">
        <f t="shared" si="420"/>
        <v>8</v>
      </c>
      <c r="U96" s="101">
        <f t="shared" si="420"/>
        <v>20</v>
      </c>
      <c r="V96" s="101">
        <f t="shared" si="420"/>
        <v>9</v>
      </c>
      <c r="W96" s="101">
        <f t="shared" si="420"/>
        <v>17</v>
      </c>
      <c r="X96" s="101">
        <f t="shared" si="420"/>
        <v>16</v>
      </c>
      <c r="Y96" s="101">
        <f t="shared" si="420"/>
        <v>17</v>
      </c>
      <c r="Z96" s="101">
        <f t="shared" si="420"/>
        <v>13</v>
      </c>
      <c r="AA96" s="101">
        <f t="shared" si="420"/>
        <v>10</v>
      </c>
      <c r="AB96" s="101">
        <f t="shared" si="420"/>
        <v>2</v>
      </c>
      <c r="AC96" s="101">
        <f t="shared" si="420"/>
        <v>8</v>
      </c>
      <c r="AD96" s="101">
        <f t="shared" si="420"/>
        <v>5</v>
      </c>
      <c r="AE96" s="101">
        <f t="shared" si="420"/>
        <v>7</v>
      </c>
      <c r="AF96" s="101">
        <f t="shared" si="420"/>
        <v>11</v>
      </c>
      <c r="AG96" s="101">
        <f t="shared" si="420"/>
        <v>19</v>
      </c>
      <c r="AH96" s="101">
        <f t="shared" si="420"/>
        <v>14</v>
      </c>
      <c r="AI96" s="101">
        <f t="shared" si="420"/>
        <v>6</v>
      </c>
      <c r="AJ96" s="101">
        <f t="shared" si="420"/>
        <v>7</v>
      </c>
      <c r="AK96" s="101">
        <f t="shared" si="420"/>
        <v>2</v>
      </c>
      <c r="AL96" s="101">
        <f t="shared" si="420"/>
        <v>7</v>
      </c>
      <c r="AM96" s="101">
        <f t="shared" si="420"/>
        <v>10</v>
      </c>
      <c r="AN96" s="101">
        <f t="shared" si="420"/>
        <v>8</v>
      </c>
      <c r="AO96" s="101">
        <f t="shared" si="420"/>
        <v>17</v>
      </c>
      <c r="AP96" s="101">
        <f t="shared" si="420"/>
        <v>3</v>
      </c>
      <c r="AQ96" s="101">
        <f t="shared" si="420"/>
        <v>14</v>
      </c>
      <c r="AR96" s="101">
        <f t="shared" ref="AR96:BG96" si="422">IF(AR69=0,23,IFERROR(RANK(AR69,AR$66:AR$88),"n/a"))</f>
        <v>8</v>
      </c>
      <c r="AS96" s="101">
        <f t="shared" si="422"/>
        <v>10</v>
      </c>
      <c r="AT96" s="101">
        <f t="shared" si="422"/>
        <v>1</v>
      </c>
      <c r="AU96" s="101">
        <f t="shared" si="422"/>
        <v>5</v>
      </c>
      <c r="AV96" s="101">
        <f t="shared" si="422"/>
        <v>6</v>
      </c>
      <c r="AW96" s="101">
        <f t="shared" si="422"/>
        <v>13</v>
      </c>
      <c r="AX96" s="101">
        <f t="shared" ref="AX96:AY96" si="423">IF(AX69=0,23,IFERROR(RANK(AX69,AX$66:AX$88),"n/a"))</f>
        <v>1</v>
      </c>
      <c r="AY96" s="101">
        <f t="shared" si="423"/>
        <v>9</v>
      </c>
      <c r="AZ96" s="101">
        <f t="shared" ref="AZ96" si="424">IF(AZ69=0,23,IFERROR(RANK(AZ69,AZ$66:AZ$88),"n/a"))</f>
        <v>9</v>
      </c>
      <c r="BA96" s="101">
        <f t="shared" si="422"/>
        <v>7</v>
      </c>
      <c r="BB96" s="101">
        <f t="shared" si="422"/>
        <v>8</v>
      </c>
      <c r="BC96" s="101">
        <f t="shared" si="422"/>
        <v>15</v>
      </c>
      <c r="BD96" s="101">
        <f t="shared" si="422"/>
        <v>12</v>
      </c>
      <c r="BE96" s="101">
        <f t="shared" si="422"/>
        <v>7</v>
      </c>
      <c r="BF96" s="101">
        <f t="shared" si="422"/>
        <v>7</v>
      </c>
      <c r="BG96" s="102">
        <f t="shared" si="422"/>
        <v>2</v>
      </c>
      <c r="BH96" s="94">
        <f t="shared" si="406"/>
        <v>5</v>
      </c>
    </row>
    <row r="97" spans="1:60" x14ac:dyDescent="0.35">
      <c r="A97" s="97" t="s">
        <v>178</v>
      </c>
      <c r="B97" s="101">
        <f t="shared" ref="B97:C97" si="425">IF(B70=0,23,IFERROR(RANK(B70,B$66:B$88),"n/a"))</f>
        <v>23</v>
      </c>
      <c r="C97" s="101">
        <f t="shared" si="425"/>
        <v>23</v>
      </c>
      <c r="D97" s="101">
        <f t="shared" ref="D97" si="426">IF(D70=0,23,IFERROR(RANK(D70,D$66:D$88),"n/a"))</f>
        <v>11</v>
      </c>
      <c r="E97" s="101">
        <f t="shared" ref="E97:L97" si="427">IF(E70=0,23,IFERROR(RANK(E70,E$66:E$88),"n/a"))</f>
        <v>13</v>
      </c>
      <c r="F97" s="101">
        <f t="shared" si="427"/>
        <v>16</v>
      </c>
      <c r="G97" s="101">
        <f t="shared" si="427"/>
        <v>3</v>
      </c>
      <c r="H97" s="101">
        <f t="shared" si="427"/>
        <v>4</v>
      </c>
      <c r="I97" s="101">
        <f t="shared" si="427"/>
        <v>8</v>
      </c>
      <c r="J97" s="101">
        <f t="shared" si="427"/>
        <v>9</v>
      </c>
      <c r="K97" s="101">
        <f t="shared" ref="K97" si="428">IF(K70=0,23,IFERROR(RANK(K70,K$66:K$88),"n/a"))</f>
        <v>7</v>
      </c>
      <c r="L97" s="101">
        <f t="shared" si="427"/>
        <v>8</v>
      </c>
      <c r="M97" s="101">
        <f t="shared" ref="M97:AQ97" si="429">IF(M70=0,23,IFERROR(RANK(M70,M$66:M$88),"n/a"))</f>
        <v>9</v>
      </c>
      <c r="N97" s="101">
        <f t="shared" si="429"/>
        <v>1</v>
      </c>
      <c r="O97" s="101">
        <f t="shared" si="429"/>
        <v>4</v>
      </c>
      <c r="P97" s="101">
        <f t="shared" si="429"/>
        <v>11</v>
      </c>
      <c r="Q97" s="101">
        <f t="shared" si="429"/>
        <v>5</v>
      </c>
      <c r="R97" s="101">
        <f t="shared" ref="R97:S97" si="430">IF(R70=0,23,IFERROR(RANK(R70,R$66:R$88),"n/a"))</f>
        <v>2</v>
      </c>
      <c r="S97" s="101">
        <f t="shared" si="430"/>
        <v>22</v>
      </c>
      <c r="T97" s="101">
        <f t="shared" si="429"/>
        <v>20</v>
      </c>
      <c r="U97" s="101">
        <f t="shared" si="429"/>
        <v>5</v>
      </c>
      <c r="V97" s="101">
        <f t="shared" si="429"/>
        <v>13</v>
      </c>
      <c r="W97" s="101">
        <f t="shared" si="429"/>
        <v>13</v>
      </c>
      <c r="X97" s="101">
        <f t="shared" si="429"/>
        <v>10</v>
      </c>
      <c r="Y97" s="101">
        <f t="shared" si="429"/>
        <v>15</v>
      </c>
      <c r="Z97" s="101">
        <f t="shared" si="429"/>
        <v>9</v>
      </c>
      <c r="AA97" s="101">
        <f t="shared" si="429"/>
        <v>2</v>
      </c>
      <c r="AB97" s="101">
        <f t="shared" si="429"/>
        <v>5</v>
      </c>
      <c r="AC97" s="101">
        <f t="shared" si="429"/>
        <v>4</v>
      </c>
      <c r="AD97" s="101">
        <f t="shared" si="429"/>
        <v>13</v>
      </c>
      <c r="AE97" s="101">
        <f t="shared" si="429"/>
        <v>1</v>
      </c>
      <c r="AF97" s="101">
        <f t="shared" si="429"/>
        <v>10</v>
      </c>
      <c r="AG97" s="101">
        <f t="shared" si="429"/>
        <v>4</v>
      </c>
      <c r="AH97" s="101">
        <f t="shared" si="429"/>
        <v>7</v>
      </c>
      <c r="AI97" s="101">
        <f t="shared" si="429"/>
        <v>23</v>
      </c>
      <c r="AJ97" s="101">
        <f t="shared" si="429"/>
        <v>10</v>
      </c>
      <c r="AK97" s="101">
        <f t="shared" si="429"/>
        <v>10</v>
      </c>
      <c r="AL97" s="101">
        <f t="shared" si="429"/>
        <v>18</v>
      </c>
      <c r="AM97" s="101">
        <f t="shared" si="429"/>
        <v>9</v>
      </c>
      <c r="AN97" s="101">
        <f t="shared" si="429"/>
        <v>9</v>
      </c>
      <c r="AO97" s="101">
        <f t="shared" si="429"/>
        <v>11</v>
      </c>
      <c r="AP97" s="101">
        <f t="shared" si="429"/>
        <v>6</v>
      </c>
      <c r="AQ97" s="101">
        <f t="shared" si="429"/>
        <v>16</v>
      </c>
      <c r="AR97" s="101">
        <f t="shared" ref="AR97:BG97" si="431">IF(AR70=0,23,IFERROR(RANK(AR70,AR$66:AR$88),"n/a"))</f>
        <v>20</v>
      </c>
      <c r="AS97" s="101">
        <f t="shared" si="431"/>
        <v>4</v>
      </c>
      <c r="AT97" s="101">
        <f t="shared" si="431"/>
        <v>8</v>
      </c>
      <c r="AU97" s="101">
        <f t="shared" si="431"/>
        <v>2</v>
      </c>
      <c r="AV97" s="101">
        <f t="shared" si="431"/>
        <v>2</v>
      </c>
      <c r="AW97" s="101">
        <f t="shared" si="431"/>
        <v>22</v>
      </c>
      <c r="AX97" s="101">
        <f t="shared" ref="AX97:AY97" si="432">IF(AX70=0,23,IFERROR(RANK(AX70,AX$66:AX$88),"n/a"))</f>
        <v>4</v>
      </c>
      <c r="AY97" s="101">
        <f t="shared" si="432"/>
        <v>4</v>
      </c>
      <c r="AZ97" s="101">
        <f t="shared" ref="AZ97" si="433">IF(AZ70=0,23,IFERROR(RANK(AZ70,AZ$66:AZ$88),"n/a"))</f>
        <v>8</v>
      </c>
      <c r="BA97" s="101">
        <f t="shared" si="431"/>
        <v>6</v>
      </c>
      <c r="BB97" s="101">
        <f t="shared" si="431"/>
        <v>4</v>
      </c>
      <c r="BC97" s="101">
        <f t="shared" si="431"/>
        <v>21</v>
      </c>
      <c r="BD97" s="101">
        <f t="shared" si="431"/>
        <v>13</v>
      </c>
      <c r="BE97" s="101">
        <f t="shared" si="431"/>
        <v>5</v>
      </c>
      <c r="BF97" s="101">
        <f t="shared" si="431"/>
        <v>23</v>
      </c>
      <c r="BG97" s="102">
        <f t="shared" si="431"/>
        <v>12</v>
      </c>
      <c r="BH97" s="94">
        <f t="shared" si="406"/>
        <v>6</v>
      </c>
    </row>
    <row r="98" spans="1:60" x14ac:dyDescent="0.35">
      <c r="A98" s="97" t="s">
        <v>179</v>
      </c>
      <c r="B98" s="101">
        <f t="shared" ref="B98:C98" si="434">IF(B71=0,23,IFERROR(RANK(B71,B$66:B$88),"n/a"))</f>
        <v>23</v>
      </c>
      <c r="C98" s="101">
        <f t="shared" si="434"/>
        <v>1</v>
      </c>
      <c r="D98" s="101">
        <f t="shared" ref="D98" si="435">IF(D71=0,23,IFERROR(RANK(D71,D$66:D$88),"n/a"))</f>
        <v>23</v>
      </c>
      <c r="E98" s="101">
        <f t="shared" ref="E98:L98" si="436">IF(E71=0,23,IFERROR(RANK(E71,E$66:E$88),"n/a"))</f>
        <v>18</v>
      </c>
      <c r="F98" s="101">
        <f t="shared" si="436"/>
        <v>15</v>
      </c>
      <c r="G98" s="101">
        <f t="shared" si="436"/>
        <v>7</v>
      </c>
      <c r="H98" s="101">
        <f t="shared" si="436"/>
        <v>15</v>
      </c>
      <c r="I98" s="101">
        <f t="shared" si="436"/>
        <v>15</v>
      </c>
      <c r="J98" s="101">
        <f t="shared" si="436"/>
        <v>15</v>
      </c>
      <c r="K98" s="101">
        <f t="shared" ref="K98" si="437">IF(K71=0,23,IFERROR(RANK(K71,K$66:K$88),"n/a"))</f>
        <v>15</v>
      </c>
      <c r="L98" s="101">
        <f t="shared" si="436"/>
        <v>7</v>
      </c>
      <c r="M98" s="101">
        <f t="shared" ref="M98:AQ98" si="438">IF(M71=0,23,IFERROR(RANK(M71,M$66:M$88),"n/a"))</f>
        <v>23</v>
      </c>
      <c r="N98" s="101">
        <f t="shared" si="438"/>
        <v>16</v>
      </c>
      <c r="O98" s="101">
        <f t="shared" si="438"/>
        <v>7</v>
      </c>
      <c r="P98" s="101">
        <f t="shared" si="438"/>
        <v>4</v>
      </c>
      <c r="Q98" s="101">
        <f t="shared" si="438"/>
        <v>9</v>
      </c>
      <c r="R98" s="101">
        <f t="shared" ref="R98:S98" si="439">IF(R71=0,23,IFERROR(RANK(R71,R$66:R$88),"n/a"))</f>
        <v>3</v>
      </c>
      <c r="S98" s="101">
        <f t="shared" si="439"/>
        <v>23</v>
      </c>
      <c r="T98" s="101">
        <f t="shared" si="438"/>
        <v>11</v>
      </c>
      <c r="U98" s="101">
        <f t="shared" si="438"/>
        <v>7</v>
      </c>
      <c r="V98" s="101">
        <f t="shared" si="438"/>
        <v>4</v>
      </c>
      <c r="W98" s="101">
        <f t="shared" si="438"/>
        <v>14</v>
      </c>
      <c r="X98" s="101">
        <f t="shared" si="438"/>
        <v>21</v>
      </c>
      <c r="Y98" s="101">
        <f t="shared" si="438"/>
        <v>1</v>
      </c>
      <c r="Z98" s="101">
        <f t="shared" si="438"/>
        <v>1</v>
      </c>
      <c r="AA98" s="101">
        <f t="shared" si="438"/>
        <v>8</v>
      </c>
      <c r="AB98" s="101">
        <f t="shared" si="438"/>
        <v>9</v>
      </c>
      <c r="AC98" s="101">
        <f t="shared" si="438"/>
        <v>7</v>
      </c>
      <c r="AD98" s="101">
        <f t="shared" si="438"/>
        <v>18</v>
      </c>
      <c r="AE98" s="101">
        <f t="shared" si="438"/>
        <v>4</v>
      </c>
      <c r="AF98" s="101">
        <f t="shared" si="438"/>
        <v>14</v>
      </c>
      <c r="AG98" s="101">
        <f t="shared" si="438"/>
        <v>18</v>
      </c>
      <c r="AH98" s="101">
        <f t="shared" si="438"/>
        <v>21</v>
      </c>
      <c r="AI98" s="101">
        <f t="shared" si="438"/>
        <v>6</v>
      </c>
      <c r="AJ98" s="101">
        <f t="shared" si="438"/>
        <v>6</v>
      </c>
      <c r="AK98" s="101">
        <f t="shared" si="438"/>
        <v>11</v>
      </c>
      <c r="AL98" s="101">
        <f t="shared" si="438"/>
        <v>20</v>
      </c>
      <c r="AM98" s="101">
        <f t="shared" si="438"/>
        <v>3</v>
      </c>
      <c r="AN98" s="101">
        <f t="shared" si="438"/>
        <v>14</v>
      </c>
      <c r="AO98" s="101">
        <f t="shared" si="438"/>
        <v>3</v>
      </c>
      <c r="AP98" s="101">
        <f t="shared" si="438"/>
        <v>11</v>
      </c>
      <c r="AQ98" s="101">
        <f t="shared" si="438"/>
        <v>8</v>
      </c>
      <c r="AR98" s="101">
        <f t="shared" ref="AR98:BG98" si="440">IF(AR71=0,23,IFERROR(RANK(AR71,AR$66:AR$88),"n/a"))</f>
        <v>2</v>
      </c>
      <c r="AS98" s="101">
        <f t="shared" si="440"/>
        <v>5</v>
      </c>
      <c r="AT98" s="101">
        <f t="shared" si="440"/>
        <v>4</v>
      </c>
      <c r="AU98" s="101">
        <f t="shared" si="440"/>
        <v>10</v>
      </c>
      <c r="AV98" s="101">
        <f t="shared" si="440"/>
        <v>13</v>
      </c>
      <c r="AW98" s="101">
        <f t="shared" si="440"/>
        <v>3</v>
      </c>
      <c r="AX98" s="101">
        <f t="shared" ref="AX98:AY98" si="441">IF(AX71=0,23,IFERROR(RANK(AX71,AX$66:AX$88),"n/a"))</f>
        <v>7</v>
      </c>
      <c r="AY98" s="101">
        <f t="shared" si="441"/>
        <v>3</v>
      </c>
      <c r="AZ98" s="101">
        <f t="shared" ref="AZ98" si="442">IF(AZ71=0,23,IFERROR(RANK(AZ71,AZ$66:AZ$88),"n/a"))</f>
        <v>12</v>
      </c>
      <c r="BA98" s="101">
        <f t="shared" si="440"/>
        <v>4</v>
      </c>
      <c r="BB98" s="101">
        <f t="shared" si="440"/>
        <v>6</v>
      </c>
      <c r="BC98" s="101">
        <f t="shared" si="440"/>
        <v>2</v>
      </c>
      <c r="BD98" s="101">
        <f t="shared" si="440"/>
        <v>22</v>
      </c>
      <c r="BE98" s="101">
        <f t="shared" si="440"/>
        <v>16</v>
      </c>
      <c r="BF98" s="101">
        <f t="shared" si="440"/>
        <v>10</v>
      </c>
      <c r="BG98" s="102">
        <f t="shared" si="440"/>
        <v>18</v>
      </c>
      <c r="BH98" s="94">
        <f t="shared" si="406"/>
        <v>7</v>
      </c>
    </row>
    <row r="99" spans="1:60" x14ac:dyDescent="0.35">
      <c r="A99" s="97" t="s">
        <v>180</v>
      </c>
      <c r="B99" s="101">
        <f t="shared" ref="B99:C99" si="443">IF(B72=0,23,IFERROR(RANK(B72,B$66:B$88),"n/a"))</f>
        <v>23</v>
      </c>
      <c r="C99" s="101">
        <f t="shared" si="443"/>
        <v>23</v>
      </c>
      <c r="D99" s="101">
        <f t="shared" ref="D99" si="444">IF(D72=0,23,IFERROR(RANK(D72,D$66:D$88),"n/a"))</f>
        <v>23</v>
      </c>
      <c r="E99" s="101">
        <f t="shared" ref="E99:L99" si="445">IF(E72=0,23,IFERROR(RANK(E72,E$66:E$88),"n/a"))</f>
        <v>4</v>
      </c>
      <c r="F99" s="101">
        <f t="shared" si="445"/>
        <v>1</v>
      </c>
      <c r="G99" s="101">
        <f t="shared" si="445"/>
        <v>8</v>
      </c>
      <c r="H99" s="101">
        <f t="shared" si="445"/>
        <v>23</v>
      </c>
      <c r="I99" s="101">
        <f t="shared" si="445"/>
        <v>23</v>
      </c>
      <c r="J99" s="101">
        <f t="shared" si="445"/>
        <v>10</v>
      </c>
      <c r="K99" s="101">
        <f t="shared" ref="K99" si="446">IF(K72=0,23,IFERROR(RANK(K72,K$66:K$88),"n/a"))</f>
        <v>22</v>
      </c>
      <c r="L99" s="101">
        <f t="shared" si="445"/>
        <v>2</v>
      </c>
      <c r="M99" s="101">
        <f t="shared" ref="M99:AQ99" si="447">IF(M72=0,23,IFERROR(RANK(M72,M$66:M$88),"n/a"))</f>
        <v>1</v>
      </c>
      <c r="N99" s="101">
        <f t="shared" si="447"/>
        <v>3</v>
      </c>
      <c r="O99" s="101">
        <f t="shared" si="447"/>
        <v>1</v>
      </c>
      <c r="P99" s="101">
        <f t="shared" si="447"/>
        <v>14</v>
      </c>
      <c r="Q99" s="101">
        <f t="shared" si="447"/>
        <v>2</v>
      </c>
      <c r="R99" s="101">
        <f t="shared" ref="R99:S99" si="448">IF(R72=0,23,IFERROR(RANK(R72,R$66:R$88),"n/a"))</f>
        <v>6</v>
      </c>
      <c r="S99" s="101">
        <f t="shared" si="448"/>
        <v>21</v>
      </c>
      <c r="T99" s="101">
        <f t="shared" si="447"/>
        <v>6</v>
      </c>
      <c r="U99" s="101">
        <f t="shared" si="447"/>
        <v>17</v>
      </c>
      <c r="V99" s="101">
        <f t="shared" si="447"/>
        <v>19</v>
      </c>
      <c r="W99" s="101">
        <f t="shared" si="447"/>
        <v>21</v>
      </c>
      <c r="X99" s="101">
        <f t="shared" si="447"/>
        <v>13</v>
      </c>
      <c r="Y99" s="101">
        <f t="shared" si="447"/>
        <v>11</v>
      </c>
      <c r="Z99" s="101">
        <f t="shared" si="447"/>
        <v>6</v>
      </c>
      <c r="AA99" s="101">
        <f t="shared" si="447"/>
        <v>11</v>
      </c>
      <c r="AB99" s="101">
        <f t="shared" si="447"/>
        <v>6</v>
      </c>
      <c r="AC99" s="101">
        <f t="shared" si="447"/>
        <v>14</v>
      </c>
      <c r="AD99" s="101">
        <f t="shared" si="447"/>
        <v>14</v>
      </c>
      <c r="AE99" s="101">
        <f t="shared" si="447"/>
        <v>22</v>
      </c>
      <c r="AF99" s="101">
        <f t="shared" si="447"/>
        <v>15</v>
      </c>
      <c r="AG99" s="101">
        <f t="shared" si="447"/>
        <v>23</v>
      </c>
      <c r="AH99" s="101">
        <f t="shared" si="447"/>
        <v>3</v>
      </c>
      <c r="AI99" s="101">
        <f t="shared" si="447"/>
        <v>8</v>
      </c>
      <c r="AJ99" s="101">
        <f t="shared" si="447"/>
        <v>18</v>
      </c>
      <c r="AK99" s="101">
        <f t="shared" si="447"/>
        <v>7</v>
      </c>
      <c r="AL99" s="101">
        <f t="shared" si="447"/>
        <v>13</v>
      </c>
      <c r="AM99" s="101">
        <f t="shared" si="447"/>
        <v>19</v>
      </c>
      <c r="AN99" s="101">
        <f t="shared" si="447"/>
        <v>6</v>
      </c>
      <c r="AO99" s="101">
        <f t="shared" si="447"/>
        <v>8</v>
      </c>
      <c r="AP99" s="101">
        <f t="shared" si="447"/>
        <v>8</v>
      </c>
      <c r="AQ99" s="101">
        <f t="shared" si="447"/>
        <v>3</v>
      </c>
      <c r="AR99" s="101">
        <f t="shared" ref="AR99:BG99" si="449">IF(AR72=0,23,IFERROR(RANK(AR72,AR$66:AR$88),"n/a"))</f>
        <v>18</v>
      </c>
      <c r="AS99" s="101">
        <f t="shared" si="449"/>
        <v>18</v>
      </c>
      <c r="AT99" s="101">
        <f t="shared" si="449"/>
        <v>8</v>
      </c>
      <c r="AU99" s="101">
        <f t="shared" si="449"/>
        <v>20</v>
      </c>
      <c r="AV99" s="101">
        <f t="shared" si="449"/>
        <v>22</v>
      </c>
      <c r="AW99" s="101">
        <f t="shared" si="449"/>
        <v>11</v>
      </c>
      <c r="AX99" s="101">
        <f t="shared" ref="AX99:AY99" si="450">IF(AX72=0,23,IFERROR(RANK(AX72,AX$66:AX$88),"n/a"))</f>
        <v>14</v>
      </c>
      <c r="AY99" s="101">
        <f t="shared" si="450"/>
        <v>17</v>
      </c>
      <c r="AZ99" s="101">
        <f t="shared" ref="AZ99" si="451">IF(AZ72=0,23,IFERROR(RANK(AZ72,AZ$66:AZ$88),"n/a"))</f>
        <v>23</v>
      </c>
      <c r="BA99" s="101">
        <f t="shared" si="449"/>
        <v>17</v>
      </c>
      <c r="BB99" s="101">
        <f t="shared" si="449"/>
        <v>9</v>
      </c>
      <c r="BC99" s="101">
        <f t="shared" si="449"/>
        <v>22</v>
      </c>
      <c r="BD99" s="101">
        <f t="shared" si="449"/>
        <v>6</v>
      </c>
      <c r="BE99" s="101">
        <f t="shared" si="449"/>
        <v>4</v>
      </c>
      <c r="BF99" s="101">
        <f t="shared" si="449"/>
        <v>5</v>
      </c>
      <c r="BG99" s="102">
        <f t="shared" si="449"/>
        <v>11</v>
      </c>
      <c r="BH99" s="94">
        <f t="shared" si="406"/>
        <v>8</v>
      </c>
    </row>
    <row r="100" spans="1:60" x14ac:dyDescent="0.35">
      <c r="A100" s="97" t="s">
        <v>181</v>
      </c>
      <c r="B100" s="101">
        <f t="shared" ref="B100:C100" si="452">IF(B73=0,23,IFERROR(RANK(B73,B$66:B$88),"n/a"))</f>
        <v>2</v>
      </c>
      <c r="C100" s="101">
        <f t="shared" si="452"/>
        <v>4</v>
      </c>
      <c r="D100" s="101">
        <f t="shared" ref="D100" si="453">IF(D73=0,23,IFERROR(RANK(D73,D$66:D$88),"n/a"))</f>
        <v>6</v>
      </c>
      <c r="E100" s="101">
        <f t="shared" ref="E100:L100" si="454">IF(E73=0,23,IFERROR(RANK(E73,E$66:E$88),"n/a"))</f>
        <v>5</v>
      </c>
      <c r="F100" s="101">
        <f t="shared" si="454"/>
        <v>23</v>
      </c>
      <c r="G100" s="101">
        <f t="shared" si="454"/>
        <v>11</v>
      </c>
      <c r="H100" s="101">
        <f t="shared" si="454"/>
        <v>2</v>
      </c>
      <c r="I100" s="101">
        <f t="shared" si="454"/>
        <v>4</v>
      </c>
      <c r="J100" s="101">
        <f t="shared" si="454"/>
        <v>1</v>
      </c>
      <c r="K100" s="101">
        <f t="shared" ref="K100" si="455">IF(K73=0,23,IFERROR(RANK(K73,K$66:K$88),"n/a"))</f>
        <v>2</v>
      </c>
      <c r="L100" s="101">
        <f t="shared" si="454"/>
        <v>15</v>
      </c>
      <c r="M100" s="101">
        <f t="shared" ref="M100:AQ100" si="456">IF(M73=0,23,IFERROR(RANK(M73,M$66:M$88),"n/a"))</f>
        <v>13</v>
      </c>
      <c r="N100" s="101">
        <f t="shared" si="456"/>
        <v>19</v>
      </c>
      <c r="O100" s="101">
        <f t="shared" si="456"/>
        <v>19</v>
      </c>
      <c r="P100" s="101">
        <f t="shared" si="456"/>
        <v>20</v>
      </c>
      <c r="Q100" s="101">
        <f t="shared" si="456"/>
        <v>22</v>
      </c>
      <c r="R100" s="101">
        <f t="shared" ref="R100:S100" si="457">IF(R73=0,23,IFERROR(RANK(R73,R$66:R$88),"n/a"))</f>
        <v>12</v>
      </c>
      <c r="S100" s="101">
        <f t="shared" si="457"/>
        <v>20</v>
      </c>
      <c r="T100" s="101">
        <f t="shared" si="456"/>
        <v>10</v>
      </c>
      <c r="U100" s="101">
        <f t="shared" si="456"/>
        <v>6</v>
      </c>
      <c r="V100" s="101">
        <f t="shared" si="456"/>
        <v>14</v>
      </c>
      <c r="W100" s="101">
        <f t="shared" si="456"/>
        <v>19</v>
      </c>
      <c r="X100" s="101">
        <f t="shared" si="456"/>
        <v>11</v>
      </c>
      <c r="Y100" s="101">
        <f t="shared" si="456"/>
        <v>5</v>
      </c>
      <c r="Z100" s="101">
        <f t="shared" si="456"/>
        <v>3</v>
      </c>
      <c r="AA100" s="101">
        <f t="shared" si="456"/>
        <v>4</v>
      </c>
      <c r="AB100" s="101">
        <f t="shared" si="456"/>
        <v>4</v>
      </c>
      <c r="AC100" s="101">
        <f t="shared" si="456"/>
        <v>1</v>
      </c>
      <c r="AD100" s="101">
        <f t="shared" si="456"/>
        <v>1</v>
      </c>
      <c r="AE100" s="101">
        <f t="shared" si="456"/>
        <v>2</v>
      </c>
      <c r="AF100" s="101">
        <f t="shared" si="456"/>
        <v>5</v>
      </c>
      <c r="AG100" s="101">
        <f t="shared" si="456"/>
        <v>8</v>
      </c>
      <c r="AH100" s="101">
        <f t="shared" si="456"/>
        <v>19</v>
      </c>
      <c r="AI100" s="101">
        <f t="shared" si="456"/>
        <v>1</v>
      </c>
      <c r="AJ100" s="101">
        <f t="shared" si="456"/>
        <v>4</v>
      </c>
      <c r="AK100" s="101">
        <f t="shared" si="456"/>
        <v>12</v>
      </c>
      <c r="AL100" s="101">
        <f t="shared" si="456"/>
        <v>5</v>
      </c>
      <c r="AM100" s="101">
        <f t="shared" si="456"/>
        <v>1</v>
      </c>
      <c r="AN100" s="101">
        <f t="shared" si="456"/>
        <v>2</v>
      </c>
      <c r="AO100" s="101">
        <f t="shared" si="456"/>
        <v>2</v>
      </c>
      <c r="AP100" s="101">
        <f t="shared" si="456"/>
        <v>4</v>
      </c>
      <c r="AQ100" s="101">
        <f t="shared" si="456"/>
        <v>2</v>
      </c>
      <c r="AR100" s="101">
        <f t="shared" ref="AR100:BG100" si="458">IF(AR73=0,23,IFERROR(RANK(AR73,AR$66:AR$88),"n/a"))</f>
        <v>1</v>
      </c>
      <c r="AS100" s="101">
        <f t="shared" si="458"/>
        <v>1</v>
      </c>
      <c r="AT100" s="101">
        <f t="shared" si="458"/>
        <v>3</v>
      </c>
      <c r="AU100" s="101">
        <f t="shared" si="458"/>
        <v>4</v>
      </c>
      <c r="AV100" s="101">
        <f t="shared" si="458"/>
        <v>4</v>
      </c>
      <c r="AW100" s="101">
        <f t="shared" si="458"/>
        <v>20</v>
      </c>
      <c r="AX100" s="101">
        <f t="shared" ref="AX100:AY100" si="459">IF(AX73=0,23,IFERROR(RANK(AX73,AX$66:AX$88),"n/a"))</f>
        <v>2</v>
      </c>
      <c r="AY100" s="101">
        <f t="shared" si="459"/>
        <v>7</v>
      </c>
      <c r="AZ100" s="101">
        <f t="shared" ref="AZ100" si="460">IF(AZ73=0,23,IFERROR(RANK(AZ73,AZ$66:AZ$88),"n/a"))</f>
        <v>2</v>
      </c>
      <c r="BA100" s="101">
        <f t="shared" si="458"/>
        <v>2</v>
      </c>
      <c r="BB100" s="101">
        <f t="shared" si="458"/>
        <v>5</v>
      </c>
      <c r="BC100" s="101">
        <f t="shared" si="458"/>
        <v>23</v>
      </c>
      <c r="BD100" s="101">
        <f t="shared" si="458"/>
        <v>21</v>
      </c>
      <c r="BE100" s="101">
        <f t="shared" si="458"/>
        <v>2</v>
      </c>
      <c r="BF100" s="101">
        <f t="shared" si="458"/>
        <v>3</v>
      </c>
      <c r="BG100" s="102">
        <f t="shared" si="458"/>
        <v>3</v>
      </c>
      <c r="BH100" s="94">
        <f t="shared" si="406"/>
        <v>9</v>
      </c>
    </row>
    <row r="101" spans="1:60" x14ac:dyDescent="0.35">
      <c r="A101" s="97" t="s">
        <v>182</v>
      </c>
      <c r="B101" s="101">
        <f t="shared" ref="B101:C101" si="461">IF(B74=0,23,IFERROR(RANK(B74,B$66:B$88),"n/a"))</f>
        <v>23</v>
      </c>
      <c r="C101" s="101">
        <f t="shared" si="461"/>
        <v>23</v>
      </c>
      <c r="D101" s="101">
        <f t="shared" ref="D101" si="462">IF(D74=0,23,IFERROR(RANK(D74,D$66:D$88),"n/a"))</f>
        <v>23</v>
      </c>
      <c r="E101" s="101">
        <f t="shared" ref="E101:L101" si="463">IF(E74=0,23,IFERROR(RANK(E74,E$66:E$88),"n/a"))</f>
        <v>1</v>
      </c>
      <c r="F101" s="101">
        <f t="shared" si="463"/>
        <v>23</v>
      </c>
      <c r="G101" s="101">
        <f t="shared" si="463"/>
        <v>19</v>
      </c>
      <c r="H101" s="101">
        <f t="shared" si="463"/>
        <v>11</v>
      </c>
      <c r="I101" s="101">
        <f t="shared" si="463"/>
        <v>9</v>
      </c>
      <c r="J101" s="101">
        <f t="shared" si="463"/>
        <v>14</v>
      </c>
      <c r="K101" s="101">
        <f t="shared" ref="K101" si="464">IF(K74=0,23,IFERROR(RANK(K74,K$66:K$88),"n/a"))</f>
        <v>8</v>
      </c>
      <c r="L101" s="101">
        <f t="shared" si="463"/>
        <v>21</v>
      </c>
      <c r="M101" s="101">
        <f t="shared" ref="M101:AQ101" si="465">IF(M74=0,23,IFERROR(RANK(M74,M$66:M$88),"n/a"))</f>
        <v>15</v>
      </c>
      <c r="N101" s="101">
        <f t="shared" si="465"/>
        <v>6</v>
      </c>
      <c r="O101" s="101">
        <f t="shared" si="465"/>
        <v>17</v>
      </c>
      <c r="P101" s="101">
        <f t="shared" si="465"/>
        <v>21</v>
      </c>
      <c r="Q101" s="101">
        <f t="shared" si="465"/>
        <v>21</v>
      </c>
      <c r="R101" s="101">
        <f t="shared" ref="R101:S101" si="466">IF(R74=0,23,IFERROR(RANK(R74,R$66:R$88),"n/a"))</f>
        <v>19</v>
      </c>
      <c r="S101" s="101">
        <f t="shared" si="466"/>
        <v>11</v>
      </c>
      <c r="T101" s="101">
        <f t="shared" si="465"/>
        <v>3</v>
      </c>
      <c r="U101" s="101">
        <f t="shared" si="465"/>
        <v>22</v>
      </c>
      <c r="V101" s="101">
        <f t="shared" si="465"/>
        <v>16</v>
      </c>
      <c r="W101" s="101">
        <f t="shared" si="465"/>
        <v>22</v>
      </c>
      <c r="X101" s="101">
        <f t="shared" si="465"/>
        <v>12</v>
      </c>
      <c r="Y101" s="101">
        <f t="shared" si="465"/>
        <v>9</v>
      </c>
      <c r="Z101" s="101">
        <f t="shared" si="465"/>
        <v>2</v>
      </c>
      <c r="AA101" s="101">
        <f t="shared" si="465"/>
        <v>3</v>
      </c>
      <c r="AB101" s="101">
        <f t="shared" si="465"/>
        <v>1</v>
      </c>
      <c r="AC101" s="101">
        <f t="shared" si="465"/>
        <v>3</v>
      </c>
      <c r="AD101" s="101">
        <f t="shared" si="465"/>
        <v>22</v>
      </c>
      <c r="AE101" s="101">
        <f t="shared" si="465"/>
        <v>10</v>
      </c>
      <c r="AF101" s="101">
        <f t="shared" si="465"/>
        <v>12</v>
      </c>
      <c r="AG101" s="101">
        <f t="shared" si="465"/>
        <v>3</v>
      </c>
      <c r="AH101" s="101">
        <f t="shared" si="465"/>
        <v>10</v>
      </c>
      <c r="AI101" s="101">
        <f t="shared" si="465"/>
        <v>15</v>
      </c>
      <c r="AJ101" s="101">
        <f t="shared" si="465"/>
        <v>3</v>
      </c>
      <c r="AK101" s="101">
        <f t="shared" si="465"/>
        <v>3</v>
      </c>
      <c r="AL101" s="101">
        <f t="shared" si="465"/>
        <v>8</v>
      </c>
      <c r="AM101" s="101">
        <f t="shared" si="465"/>
        <v>4</v>
      </c>
      <c r="AN101" s="101">
        <f t="shared" si="465"/>
        <v>11</v>
      </c>
      <c r="AO101" s="101">
        <f t="shared" si="465"/>
        <v>1</v>
      </c>
      <c r="AP101" s="101">
        <f t="shared" si="465"/>
        <v>2</v>
      </c>
      <c r="AQ101" s="101">
        <f t="shared" si="465"/>
        <v>11</v>
      </c>
      <c r="AR101" s="101">
        <f t="shared" ref="AR101:BG101" si="467">IF(AR74=0,23,IFERROR(RANK(AR74,AR$66:AR$88),"n/a"))</f>
        <v>7</v>
      </c>
      <c r="AS101" s="101">
        <f t="shared" si="467"/>
        <v>15</v>
      </c>
      <c r="AT101" s="101">
        <f t="shared" si="467"/>
        <v>14</v>
      </c>
      <c r="AU101" s="101">
        <f t="shared" si="467"/>
        <v>13</v>
      </c>
      <c r="AV101" s="101">
        <f t="shared" si="467"/>
        <v>17</v>
      </c>
      <c r="AW101" s="101">
        <f t="shared" si="467"/>
        <v>2</v>
      </c>
      <c r="AX101" s="101">
        <f t="shared" ref="AX101:AY101" si="468">IF(AX74=0,23,IFERROR(RANK(AX74,AX$66:AX$88),"n/a"))</f>
        <v>17</v>
      </c>
      <c r="AY101" s="101">
        <f t="shared" si="468"/>
        <v>1</v>
      </c>
      <c r="AZ101" s="101">
        <f t="shared" ref="AZ101" si="469">IF(AZ74=0,23,IFERROR(RANK(AZ74,AZ$66:AZ$88),"n/a"))</f>
        <v>14</v>
      </c>
      <c r="BA101" s="101">
        <f t="shared" si="467"/>
        <v>8</v>
      </c>
      <c r="BB101" s="101">
        <f t="shared" si="467"/>
        <v>16</v>
      </c>
      <c r="BC101" s="101">
        <f t="shared" si="467"/>
        <v>20</v>
      </c>
      <c r="BD101" s="101">
        <f t="shared" si="467"/>
        <v>11</v>
      </c>
      <c r="BE101" s="101">
        <f t="shared" si="467"/>
        <v>1</v>
      </c>
      <c r="BF101" s="101">
        <f t="shared" si="467"/>
        <v>23</v>
      </c>
      <c r="BG101" s="102">
        <f t="shared" si="467"/>
        <v>17</v>
      </c>
      <c r="BH101" s="94">
        <f t="shared" si="406"/>
        <v>10</v>
      </c>
    </row>
    <row r="102" spans="1:60" x14ac:dyDescent="0.35">
      <c r="A102" s="97" t="s">
        <v>183</v>
      </c>
      <c r="B102" s="101">
        <f t="shared" ref="B102:C102" si="470">IF(B75=0,23,IFERROR(RANK(B75,B$66:B$88),"n/a"))</f>
        <v>23</v>
      </c>
      <c r="C102" s="101">
        <f t="shared" si="470"/>
        <v>23</v>
      </c>
      <c r="D102" s="101">
        <f t="shared" ref="D102" si="471">IF(D75=0,23,IFERROR(RANK(D75,D$66:D$88),"n/a"))</f>
        <v>1</v>
      </c>
      <c r="E102" s="101">
        <f t="shared" ref="E102:L102" si="472">IF(E75=0,23,IFERROR(RANK(E75,E$66:E$88),"n/a"))</f>
        <v>12</v>
      </c>
      <c r="F102" s="101">
        <f t="shared" si="472"/>
        <v>13</v>
      </c>
      <c r="G102" s="101">
        <f t="shared" si="472"/>
        <v>4</v>
      </c>
      <c r="H102" s="101">
        <f t="shared" si="472"/>
        <v>22</v>
      </c>
      <c r="I102" s="101">
        <f t="shared" si="472"/>
        <v>12</v>
      </c>
      <c r="J102" s="101">
        <f t="shared" si="472"/>
        <v>11</v>
      </c>
      <c r="K102" s="101">
        <f t="shared" ref="K102" si="473">IF(K75=0,23,IFERROR(RANK(K75,K$66:K$88),"n/a"))</f>
        <v>6</v>
      </c>
      <c r="L102" s="101">
        <f t="shared" si="472"/>
        <v>17</v>
      </c>
      <c r="M102" s="101">
        <f t="shared" ref="M102:AQ102" si="474">IF(M75=0,23,IFERROR(RANK(M75,M$66:M$88),"n/a"))</f>
        <v>8</v>
      </c>
      <c r="N102" s="101">
        <f t="shared" si="474"/>
        <v>11</v>
      </c>
      <c r="O102" s="101">
        <f t="shared" si="474"/>
        <v>5</v>
      </c>
      <c r="P102" s="101">
        <f t="shared" si="474"/>
        <v>8</v>
      </c>
      <c r="Q102" s="101">
        <f t="shared" si="474"/>
        <v>16</v>
      </c>
      <c r="R102" s="101">
        <f t="shared" ref="R102:S102" si="475">IF(R75=0,23,IFERROR(RANK(R75,R$66:R$88),"n/a"))</f>
        <v>14</v>
      </c>
      <c r="S102" s="101">
        <f t="shared" si="475"/>
        <v>2</v>
      </c>
      <c r="T102" s="101">
        <f t="shared" si="474"/>
        <v>15</v>
      </c>
      <c r="U102" s="101">
        <f t="shared" si="474"/>
        <v>11</v>
      </c>
      <c r="V102" s="101">
        <f t="shared" si="474"/>
        <v>10</v>
      </c>
      <c r="W102" s="101">
        <f t="shared" si="474"/>
        <v>7</v>
      </c>
      <c r="X102" s="101">
        <f t="shared" si="474"/>
        <v>4</v>
      </c>
      <c r="Y102" s="101">
        <f t="shared" si="474"/>
        <v>3</v>
      </c>
      <c r="Z102" s="101">
        <f t="shared" si="474"/>
        <v>11</v>
      </c>
      <c r="AA102" s="101">
        <f t="shared" si="474"/>
        <v>16</v>
      </c>
      <c r="AB102" s="101">
        <f t="shared" si="474"/>
        <v>14</v>
      </c>
      <c r="AC102" s="101">
        <f t="shared" si="474"/>
        <v>16</v>
      </c>
      <c r="AD102" s="101">
        <f t="shared" si="474"/>
        <v>6</v>
      </c>
      <c r="AE102" s="101">
        <f t="shared" si="474"/>
        <v>18</v>
      </c>
      <c r="AF102" s="101">
        <f t="shared" si="474"/>
        <v>3</v>
      </c>
      <c r="AG102" s="101">
        <f t="shared" si="474"/>
        <v>11</v>
      </c>
      <c r="AH102" s="101">
        <f t="shared" si="474"/>
        <v>13</v>
      </c>
      <c r="AI102" s="101">
        <f t="shared" si="474"/>
        <v>10</v>
      </c>
      <c r="AJ102" s="101">
        <f t="shared" si="474"/>
        <v>21</v>
      </c>
      <c r="AK102" s="101">
        <f t="shared" si="474"/>
        <v>9</v>
      </c>
      <c r="AL102" s="101">
        <f t="shared" si="474"/>
        <v>22</v>
      </c>
      <c r="AM102" s="101">
        <f t="shared" si="474"/>
        <v>11</v>
      </c>
      <c r="AN102" s="101">
        <f t="shared" si="474"/>
        <v>22</v>
      </c>
      <c r="AO102" s="101">
        <f t="shared" si="474"/>
        <v>19</v>
      </c>
      <c r="AP102" s="101">
        <f t="shared" si="474"/>
        <v>19</v>
      </c>
      <c r="AQ102" s="101">
        <f t="shared" si="474"/>
        <v>17</v>
      </c>
      <c r="AR102" s="101">
        <f t="shared" ref="AR102:BG102" si="476">IF(AR75=0,23,IFERROR(RANK(AR75,AR$66:AR$88),"n/a"))</f>
        <v>5</v>
      </c>
      <c r="AS102" s="101">
        <f t="shared" si="476"/>
        <v>14</v>
      </c>
      <c r="AT102" s="101">
        <f t="shared" si="476"/>
        <v>2</v>
      </c>
      <c r="AU102" s="101">
        <f t="shared" si="476"/>
        <v>11</v>
      </c>
      <c r="AV102" s="101">
        <f t="shared" si="476"/>
        <v>11</v>
      </c>
      <c r="AW102" s="101">
        <f t="shared" si="476"/>
        <v>9</v>
      </c>
      <c r="AX102" s="101">
        <f t="shared" ref="AX102:AY102" si="477">IF(AX75=0,23,IFERROR(RANK(AX75,AX$66:AX$88),"n/a"))</f>
        <v>18</v>
      </c>
      <c r="AY102" s="101">
        <f t="shared" si="477"/>
        <v>23</v>
      </c>
      <c r="AZ102" s="101">
        <f t="shared" ref="AZ102" si="478">IF(AZ75=0,23,IFERROR(RANK(AZ75,AZ$66:AZ$88),"n/a"))</f>
        <v>17</v>
      </c>
      <c r="BA102" s="101">
        <f t="shared" si="476"/>
        <v>19</v>
      </c>
      <c r="BB102" s="101">
        <f t="shared" si="476"/>
        <v>15</v>
      </c>
      <c r="BC102" s="101">
        <f t="shared" si="476"/>
        <v>8</v>
      </c>
      <c r="BD102" s="101">
        <f t="shared" si="476"/>
        <v>9</v>
      </c>
      <c r="BE102" s="101">
        <f t="shared" si="476"/>
        <v>15</v>
      </c>
      <c r="BF102" s="101">
        <f t="shared" si="476"/>
        <v>23</v>
      </c>
      <c r="BG102" s="102">
        <f t="shared" si="476"/>
        <v>19</v>
      </c>
      <c r="BH102" s="94">
        <f t="shared" si="406"/>
        <v>11</v>
      </c>
    </row>
    <row r="103" spans="1:60" x14ac:dyDescent="0.35">
      <c r="A103" s="97" t="s">
        <v>184</v>
      </c>
      <c r="B103" s="101">
        <f t="shared" ref="B103:C103" si="479">IF(B76=0,23,IFERROR(RANK(B76,B$66:B$88),"n/a"))</f>
        <v>23</v>
      </c>
      <c r="C103" s="101">
        <f t="shared" si="479"/>
        <v>23</v>
      </c>
      <c r="D103" s="101">
        <f t="shared" ref="D103" si="480">IF(D76=0,23,IFERROR(RANK(D76,D$66:D$88),"n/a"))</f>
        <v>13</v>
      </c>
      <c r="E103" s="101">
        <f t="shared" ref="E103:L103" si="481">IF(E76=0,23,IFERROR(RANK(E76,E$66:E$88),"n/a"))</f>
        <v>19</v>
      </c>
      <c r="F103" s="101">
        <f t="shared" si="481"/>
        <v>23</v>
      </c>
      <c r="G103" s="101">
        <f t="shared" si="481"/>
        <v>14</v>
      </c>
      <c r="H103" s="101">
        <f t="shared" si="481"/>
        <v>7</v>
      </c>
      <c r="I103" s="101">
        <f t="shared" si="481"/>
        <v>14</v>
      </c>
      <c r="J103" s="101">
        <f t="shared" si="481"/>
        <v>22</v>
      </c>
      <c r="K103" s="101">
        <f t="shared" ref="K103" si="482">IF(K76=0,23,IFERROR(RANK(K76,K$66:K$88),"n/a"))</f>
        <v>16</v>
      </c>
      <c r="L103" s="101">
        <f t="shared" si="481"/>
        <v>9</v>
      </c>
      <c r="M103" s="101">
        <f t="shared" ref="M103:AQ103" si="483">IF(M76=0,23,IFERROR(RANK(M76,M$66:M$88),"n/a"))</f>
        <v>3</v>
      </c>
      <c r="N103" s="101">
        <f t="shared" si="483"/>
        <v>7</v>
      </c>
      <c r="O103" s="101">
        <f t="shared" si="483"/>
        <v>12</v>
      </c>
      <c r="P103" s="101">
        <f t="shared" si="483"/>
        <v>1</v>
      </c>
      <c r="Q103" s="101">
        <f t="shared" si="483"/>
        <v>13</v>
      </c>
      <c r="R103" s="101">
        <f t="shared" ref="R103:S103" si="484">IF(R76=0,23,IFERROR(RANK(R76,R$66:R$88),"n/a"))</f>
        <v>13</v>
      </c>
      <c r="S103" s="101">
        <f t="shared" si="484"/>
        <v>1</v>
      </c>
      <c r="T103" s="101">
        <f t="shared" si="483"/>
        <v>21</v>
      </c>
      <c r="U103" s="101">
        <f t="shared" si="483"/>
        <v>11</v>
      </c>
      <c r="V103" s="101">
        <f t="shared" si="483"/>
        <v>3</v>
      </c>
      <c r="W103" s="101">
        <f t="shared" si="483"/>
        <v>10</v>
      </c>
      <c r="X103" s="101">
        <f t="shared" si="483"/>
        <v>2</v>
      </c>
      <c r="Y103" s="101">
        <f t="shared" si="483"/>
        <v>7</v>
      </c>
      <c r="Z103" s="101">
        <f t="shared" si="483"/>
        <v>19</v>
      </c>
      <c r="AA103" s="101">
        <f t="shared" si="483"/>
        <v>17</v>
      </c>
      <c r="AB103" s="101">
        <f t="shared" si="483"/>
        <v>21</v>
      </c>
      <c r="AC103" s="101">
        <f t="shared" si="483"/>
        <v>17</v>
      </c>
      <c r="AD103" s="101">
        <f t="shared" si="483"/>
        <v>11</v>
      </c>
      <c r="AE103" s="101">
        <f t="shared" si="483"/>
        <v>11</v>
      </c>
      <c r="AF103" s="101">
        <f t="shared" si="483"/>
        <v>22</v>
      </c>
      <c r="AG103" s="101">
        <f t="shared" si="483"/>
        <v>6</v>
      </c>
      <c r="AH103" s="101">
        <f t="shared" si="483"/>
        <v>2</v>
      </c>
      <c r="AI103" s="101">
        <f t="shared" si="483"/>
        <v>3</v>
      </c>
      <c r="AJ103" s="101">
        <f t="shared" si="483"/>
        <v>16</v>
      </c>
      <c r="AK103" s="101">
        <f t="shared" si="483"/>
        <v>22</v>
      </c>
      <c r="AL103" s="101">
        <f t="shared" si="483"/>
        <v>9</v>
      </c>
      <c r="AM103" s="101">
        <f t="shared" si="483"/>
        <v>14</v>
      </c>
      <c r="AN103" s="101">
        <f t="shared" si="483"/>
        <v>16</v>
      </c>
      <c r="AO103" s="101">
        <f t="shared" si="483"/>
        <v>9</v>
      </c>
      <c r="AP103" s="101">
        <f t="shared" si="483"/>
        <v>17</v>
      </c>
      <c r="AQ103" s="101">
        <f t="shared" si="483"/>
        <v>21</v>
      </c>
      <c r="AR103" s="101">
        <f t="shared" ref="AR103:BG103" si="485">IF(AR76=0,23,IFERROR(RANK(AR76,AR$66:AR$88),"n/a"))</f>
        <v>16</v>
      </c>
      <c r="AS103" s="101">
        <f t="shared" si="485"/>
        <v>9</v>
      </c>
      <c r="AT103" s="101">
        <f t="shared" si="485"/>
        <v>21</v>
      </c>
      <c r="AU103" s="101">
        <f t="shared" si="485"/>
        <v>12</v>
      </c>
      <c r="AV103" s="101">
        <f t="shared" si="485"/>
        <v>14</v>
      </c>
      <c r="AW103" s="101">
        <f t="shared" si="485"/>
        <v>17</v>
      </c>
      <c r="AX103" s="101">
        <f t="shared" ref="AX103:AY103" si="486">IF(AX76=0,23,IFERROR(RANK(AX76,AX$66:AX$88),"n/a"))</f>
        <v>13</v>
      </c>
      <c r="AY103" s="101">
        <f t="shared" si="486"/>
        <v>11</v>
      </c>
      <c r="AZ103" s="101">
        <f t="shared" ref="AZ103" si="487">IF(AZ76=0,23,IFERROR(RANK(AZ76,AZ$66:AZ$88),"n/a"))</f>
        <v>23</v>
      </c>
      <c r="BA103" s="101">
        <f t="shared" si="485"/>
        <v>14</v>
      </c>
      <c r="BB103" s="101">
        <f t="shared" si="485"/>
        <v>1</v>
      </c>
      <c r="BC103" s="101">
        <f t="shared" si="485"/>
        <v>5</v>
      </c>
      <c r="BD103" s="101">
        <f t="shared" si="485"/>
        <v>19</v>
      </c>
      <c r="BE103" s="101">
        <f t="shared" si="485"/>
        <v>20</v>
      </c>
      <c r="BF103" s="101">
        <f t="shared" si="485"/>
        <v>4</v>
      </c>
      <c r="BG103" s="102">
        <f t="shared" si="485"/>
        <v>10</v>
      </c>
      <c r="BH103" s="94">
        <f t="shared" si="406"/>
        <v>12</v>
      </c>
    </row>
    <row r="104" spans="1:60" x14ac:dyDescent="0.35">
      <c r="A104" s="97" t="s">
        <v>185</v>
      </c>
      <c r="B104" s="101">
        <f t="shared" ref="B104:C104" si="488">IF(B77=0,23,IFERROR(RANK(B77,B$66:B$88),"n/a"))</f>
        <v>23</v>
      </c>
      <c r="C104" s="101">
        <f t="shared" si="488"/>
        <v>23</v>
      </c>
      <c r="D104" s="101">
        <f t="shared" ref="D104" si="489">IF(D77=0,23,IFERROR(RANK(D77,D$66:D$88),"n/a"))</f>
        <v>23</v>
      </c>
      <c r="E104" s="101">
        <f t="shared" ref="E104:L104" si="490">IF(E77=0,23,IFERROR(RANK(E77,E$66:E$88),"n/a"))</f>
        <v>6</v>
      </c>
      <c r="F104" s="101">
        <f t="shared" si="490"/>
        <v>18</v>
      </c>
      <c r="G104" s="101">
        <f t="shared" si="490"/>
        <v>18</v>
      </c>
      <c r="H104" s="101">
        <f t="shared" si="490"/>
        <v>20</v>
      </c>
      <c r="I104" s="101">
        <f t="shared" si="490"/>
        <v>22</v>
      </c>
      <c r="J104" s="101">
        <f t="shared" si="490"/>
        <v>7</v>
      </c>
      <c r="K104" s="101">
        <f t="shared" ref="K104" si="491">IF(K77=0,23,IFERROR(RANK(K77,K$66:K$88),"n/a"))</f>
        <v>13</v>
      </c>
      <c r="L104" s="101">
        <f t="shared" si="490"/>
        <v>23</v>
      </c>
      <c r="M104" s="101">
        <f t="shared" ref="M104:AQ104" si="492">IF(M77=0,23,IFERROR(RANK(M77,M$66:M$88),"n/a"))</f>
        <v>16</v>
      </c>
      <c r="N104" s="101">
        <f t="shared" si="492"/>
        <v>10</v>
      </c>
      <c r="O104" s="101">
        <f t="shared" si="492"/>
        <v>15</v>
      </c>
      <c r="P104" s="101">
        <f t="shared" si="492"/>
        <v>12</v>
      </c>
      <c r="Q104" s="101">
        <f t="shared" si="492"/>
        <v>17</v>
      </c>
      <c r="R104" s="101">
        <f t="shared" ref="R104:S104" si="493">IF(R77=0,23,IFERROR(RANK(R77,R$66:R$88),"n/a"))</f>
        <v>21</v>
      </c>
      <c r="S104" s="101">
        <f t="shared" si="493"/>
        <v>5</v>
      </c>
      <c r="T104" s="101">
        <f t="shared" si="492"/>
        <v>14</v>
      </c>
      <c r="U104" s="101">
        <f t="shared" si="492"/>
        <v>1</v>
      </c>
      <c r="V104" s="101">
        <f t="shared" si="492"/>
        <v>1</v>
      </c>
      <c r="W104" s="101">
        <f t="shared" si="492"/>
        <v>6</v>
      </c>
      <c r="X104" s="101">
        <f t="shared" si="492"/>
        <v>6</v>
      </c>
      <c r="Y104" s="101">
        <f t="shared" si="492"/>
        <v>16</v>
      </c>
      <c r="Z104" s="101">
        <f t="shared" si="492"/>
        <v>8</v>
      </c>
      <c r="AA104" s="101">
        <f t="shared" si="492"/>
        <v>9</v>
      </c>
      <c r="AB104" s="101">
        <f t="shared" si="492"/>
        <v>10</v>
      </c>
      <c r="AC104" s="101">
        <f t="shared" si="492"/>
        <v>10</v>
      </c>
      <c r="AD104" s="101">
        <f t="shared" si="492"/>
        <v>4</v>
      </c>
      <c r="AE104" s="101">
        <f t="shared" si="492"/>
        <v>12</v>
      </c>
      <c r="AF104" s="101">
        <f t="shared" si="492"/>
        <v>1</v>
      </c>
      <c r="AG104" s="101">
        <f t="shared" si="492"/>
        <v>13</v>
      </c>
      <c r="AH104" s="101">
        <f t="shared" si="492"/>
        <v>8</v>
      </c>
      <c r="AI104" s="101">
        <f t="shared" si="492"/>
        <v>10</v>
      </c>
      <c r="AJ104" s="101">
        <f t="shared" si="492"/>
        <v>13</v>
      </c>
      <c r="AK104" s="101">
        <f t="shared" si="492"/>
        <v>17</v>
      </c>
      <c r="AL104" s="101">
        <f t="shared" si="492"/>
        <v>2</v>
      </c>
      <c r="AM104" s="101">
        <f t="shared" si="492"/>
        <v>12</v>
      </c>
      <c r="AN104" s="101">
        <f t="shared" si="492"/>
        <v>12</v>
      </c>
      <c r="AO104" s="101">
        <f t="shared" si="492"/>
        <v>7</v>
      </c>
      <c r="AP104" s="101">
        <f t="shared" si="492"/>
        <v>7</v>
      </c>
      <c r="AQ104" s="101">
        <f t="shared" si="492"/>
        <v>4</v>
      </c>
      <c r="AR104" s="101">
        <f t="shared" ref="AR104:BG104" si="494">IF(AR77=0,23,IFERROR(RANK(AR77,AR$66:AR$88),"n/a"))</f>
        <v>22</v>
      </c>
      <c r="AS104" s="101">
        <f t="shared" si="494"/>
        <v>11</v>
      </c>
      <c r="AT104" s="101">
        <f t="shared" si="494"/>
        <v>22</v>
      </c>
      <c r="AU104" s="101">
        <f t="shared" si="494"/>
        <v>23</v>
      </c>
      <c r="AV104" s="101">
        <f t="shared" si="494"/>
        <v>21</v>
      </c>
      <c r="AW104" s="101">
        <f t="shared" si="494"/>
        <v>1</v>
      </c>
      <c r="AX104" s="101">
        <f t="shared" ref="AX104:AY104" si="495">IF(AX77=0,23,IFERROR(RANK(AX77,AX$66:AX$88),"n/a"))</f>
        <v>21</v>
      </c>
      <c r="AY104" s="101">
        <f t="shared" si="495"/>
        <v>6</v>
      </c>
      <c r="AZ104" s="101">
        <f t="shared" ref="AZ104" si="496">IF(AZ77=0,23,IFERROR(RANK(AZ77,AZ$66:AZ$88),"n/a"))</f>
        <v>18</v>
      </c>
      <c r="BA104" s="101">
        <f t="shared" si="494"/>
        <v>16</v>
      </c>
      <c r="BB104" s="101">
        <f t="shared" si="494"/>
        <v>22</v>
      </c>
      <c r="BC104" s="101">
        <f t="shared" si="494"/>
        <v>10</v>
      </c>
      <c r="BD104" s="101">
        <f t="shared" si="494"/>
        <v>16</v>
      </c>
      <c r="BE104" s="101">
        <f t="shared" si="494"/>
        <v>11</v>
      </c>
      <c r="BF104" s="101">
        <f t="shared" si="494"/>
        <v>23</v>
      </c>
      <c r="BG104" s="102">
        <f t="shared" si="494"/>
        <v>16</v>
      </c>
      <c r="BH104" s="94">
        <f t="shared" si="406"/>
        <v>13</v>
      </c>
    </row>
    <row r="105" spans="1:60" x14ac:dyDescent="0.35">
      <c r="A105" s="97" t="s">
        <v>186</v>
      </c>
      <c r="B105" s="101">
        <f t="shared" ref="B105:C105" si="497">IF(B78=0,23,IFERROR(RANK(B78,B$66:B$88),"n/a"))</f>
        <v>23</v>
      </c>
      <c r="C105" s="101">
        <f t="shared" si="497"/>
        <v>23</v>
      </c>
      <c r="D105" s="101">
        <f t="shared" ref="D105" si="498">IF(D78=0,23,IFERROR(RANK(D78,D$66:D$88),"n/a"))</f>
        <v>15</v>
      </c>
      <c r="E105" s="101">
        <f t="shared" ref="E105:L105" si="499">IF(E78=0,23,IFERROR(RANK(E78,E$66:E$88),"n/a"))</f>
        <v>2</v>
      </c>
      <c r="F105" s="101">
        <f t="shared" si="499"/>
        <v>10</v>
      </c>
      <c r="G105" s="101">
        <f t="shared" si="499"/>
        <v>5</v>
      </c>
      <c r="H105" s="101">
        <f t="shared" si="499"/>
        <v>1</v>
      </c>
      <c r="I105" s="101">
        <f t="shared" si="499"/>
        <v>1</v>
      </c>
      <c r="J105" s="101">
        <f t="shared" si="499"/>
        <v>6</v>
      </c>
      <c r="K105" s="101">
        <f t="shared" ref="K105" si="500">IF(K78=0,23,IFERROR(RANK(K78,K$66:K$88),"n/a"))</f>
        <v>1</v>
      </c>
      <c r="L105" s="101">
        <f t="shared" si="499"/>
        <v>3</v>
      </c>
      <c r="M105" s="101">
        <f t="shared" ref="M105:AQ105" si="501">IF(M78=0,23,IFERROR(RANK(M78,M$66:M$88),"n/a"))</f>
        <v>21</v>
      </c>
      <c r="N105" s="101">
        <f t="shared" si="501"/>
        <v>9</v>
      </c>
      <c r="O105" s="101">
        <f t="shared" si="501"/>
        <v>22</v>
      </c>
      <c r="P105" s="101">
        <f t="shared" si="501"/>
        <v>19</v>
      </c>
      <c r="Q105" s="101">
        <f t="shared" si="501"/>
        <v>23</v>
      </c>
      <c r="R105" s="101">
        <f t="shared" ref="R105:S105" si="502">IF(R78=0,23,IFERROR(RANK(R78,R$66:R$88),"n/a"))</f>
        <v>23</v>
      </c>
      <c r="S105" s="101">
        <f t="shared" si="502"/>
        <v>18</v>
      </c>
      <c r="T105" s="101">
        <f t="shared" si="501"/>
        <v>1</v>
      </c>
      <c r="U105" s="101">
        <f t="shared" si="501"/>
        <v>18</v>
      </c>
      <c r="V105" s="101">
        <f t="shared" si="501"/>
        <v>11</v>
      </c>
      <c r="W105" s="101">
        <f t="shared" si="501"/>
        <v>18</v>
      </c>
      <c r="X105" s="101">
        <f t="shared" si="501"/>
        <v>21</v>
      </c>
      <c r="Y105" s="101">
        <f t="shared" si="501"/>
        <v>10</v>
      </c>
      <c r="Z105" s="101">
        <f t="shared" si="501"/>
        <v>7</v>
      </c>
      <c r="AA105" s="101">
        <f t="shared" si="501"/>
        <v>5</v>
      </c>
      <c r="AB105" s="101">
        <f t="shared" si="501"/>
        <v>7</v>
      </c>
      <c r="AC105" s="101">
        <f t="shared" si="501"/>
        <v>5</v>
      </c>
      <c r="AD105" s="101">
        <f t="shared" si="501"/>
        <v>10</v>
      </c>
      <c r="AE105" s="101">
        <f t="shared" si="501"/>
        <v>5</v>
      </c>
      <c r="AF105" s="101">
        <f t="shared" si="501"/>
        <v>6</v>
      </c>
      <c r="AG105" s="101">
        <f t="shared" si="501"/>
        <v>21</v>
      </c>
      <c r="AH105" s="101">
        <f t="shared" si="501"/>
        <v>17</v>
      </c>
      <c r="AI105" s="101" t="str">
        <f t="shared" si="501"/>
        <v>n/a</v>
      </c>
      <c r="AJ105" s="101">
        <f t="shared" si="501"/>
        <v>5</v>
      </c>
      <c r="AK105" s="101">
        <f t="shared" si="501"/>
        <v>5</v>
      </c>
      <c r="AL105" s="101">
        <f t="shared" si="501"/>
        <v>4</v>
      </c>
      <c r="AM105" s="101">
        <f t="shared" si="501"/>
        <v>2</v>
      </c>
      <c r="AN105" s="101">
        <f t="shared" si="501"/>
        <v>5</v>
      </c>
      <c r="AO105" s="101">
        <f t="shared" si="501"/>
        <v>13</v>
      </c>
      <c r="AP105" s="101">
        <f t="shared" si="501"/>
        <v>10</v>
      </c>
      <c r="AQ105" s="101">
        <f t="shared" si="501"/>
        <v>12</v>
      </c>
      <c r="AR105" s="101">
        <f t="shared" ref="AR105:BG105" si="503">IF(AR78=0,23,IFERROR(RANK(AR78,AR$66:AR$88),"n/a"))</f>
        <v>15</v>
      </c>
      <c r="AS105" s="101">
        <f t="shared" si="503"/>
        <v>20</v>
      </c>
      <c r="AT105" s="101">
        <f t="shared" si="503"/>
        <v>18</v>
      </c>
      <c r="AU105" s="101">
        <f t="shared" si="503"/>
        <v>1</v>
      </c>
      <c r="AV105" s="101">
        <f t="shared" si="503"/>
        <v>1</v>
      </c>
      <c r="AW105" s="101">
        <f t="shared" si="503"/>
        <v>10</v>
      </c>
      <c r="AX105" s="101">
        <f t="shared" ref="AX105:AY105" si="504">IF(AX78=0,23,IFERROR(RANK(AX78,AX$66:AX$88),"n/a"))</f>
        <v>16</v>
      </c>
      <c r="AY105" s="101">
        <f t="shared" si="504"/>
        <v>10</v>
      </c>
      <c r="AZ105" s="101">
        <f t="shared" ref="AZ105" si="505">IF(AZ78=0,23,IFERROR(RANK(AZ78,AZ$66:AZ$88),"n/a"))</f>
        <v>15</v>
      </c>
      <c r="BA105" s="101">
        <f t="shared" si="503"/>
        <v>10</v>
      </c>
      <c r="BB105" s="101">
        <f t="shared" si="503"/>
        <v>11</v>
      </c>
      <c r="BC105" s="101">
        <f t="shared" si="503"/>
        <v>4</v>
      </c>
      <c r="BD105" s="101">
        <f t="shared" si="503"/>
        <v>18</v>
      </c>
      <c r="BE105" s="101">
        <f t="shared" si="503"/>
        <v>6</v>
      </c>
      <c r="BF105" s="101">
        <f t="shared" si="503"/>
        <v>23</v>
      </c>
      <c r="BG105" s="102">
        <f t="shared" si="503"/>
        <v>1</v>
      </c>
      <c r="BH105" s="94">
        <f t="shared" si="406"/>
        <v>14</v>
      </c>
    </row>
    <row r="106" spans="1:60" x14ac:dyDescent="0.35">
      <c r="A106" s="97" t="s">
        <v>187</v>
      </c>
      <c r="B106" s="101">
        <f t="shared" ref="B106:C106" si="506">IF(B79=0,23,IFERROR(RANK(B79,B$66:B$88),"n/a"))</f>
        <v>23</v>
      </c>
      <c r="C106" s="101">
        <f t="shared" si="506"/>
        <v>23</v>
      </c>
      <c r="D106" s="101">
        <f t="shared" ref="D106" si="507">IF(D79=0,23,IFERROR(RANK(D79,D$66:D$88),"n/a"))</f>
        <v>3</v>
      </c>
      <c r="E106" s="101">
        <f t="shared" ref="E106:L106" si="508">IF(E79=0,23,IFERROR(RANK(E79,E$66:E$88),"n/a"))</f>
        <v>9</v>
      </c>
      <c r="F106" s="101">
        <f t="shared" si="508"/>
        <v>3</v>
      </c>
      <c r="G106" s="101">
        <f t="shared" si="508"/>
        <v>12</v>
      </c>
      <c r="H106" s="101">
        <f t="shared" si="508"/>
        <v>21</v>
      </c>
      <c r="I106" s="101">
        <f t="shared" si="508"/>
        <v>18</v>
      </c>
      <c r="J106" s="101">
        <f t="shared" si="508"/>
        <v>18</v>
      </c>
      <c r="K106" s="101">
        <f t="shared" ref="K106" si="509">IF(K79=0,23,IFERROR(RANK(K79,K$66:K$88),"n/a"))</f>
        <v>23</v>
      </c>
      <c r="L106" s="101">
        <f t="shared" si="508"/>
        <v>16</v>
      </c>
      <c r="M106" s="101">
        <f t="shared" ref="M106:AQ106" si="510">IF(M79=0,23,IFERROR(RANK(M79,M$66:M$88),"n/a"))</f>
        <v>7</v>
      </c>
      <c r="N106" s="101">
        <f t="shared" si="510"/>
        <v>18</v>
      </c>
      <c r="O106" s="101">
        <f t="shared" si="510"/>
        <v>10</v>
      </c>
      <c r="P106" s="101">
        <f t="shared" si="510"/>
        <v>7</v>
      </c>
      <c r="Q106" s="101">
        <f t="shared" si="510"/>
        <v>7</v>
      </c>
      <c r="R106" s="101">
        <f t="shared" ref="R106:S106" si="511">IF(R79=0,23,IFERROR(RANK(R79,R$66:R$88),"n/a"))</f>
        <v>20</v>
      </c>
      <c r="S106" s="101">
        <f t="shared" si="511"/>
        <v>7</v>
      </c>
      <c r="T106" s="101">
        <f t="shared" si="510"/>
        <v>17</v>
      </c>
      <c r="U106" s="101">
        <f t="shared" si="510"/>
        <v>19</v>
      </c>
      <c r="V106" s="101">
        <f t="shared" si="510"/>
        <v>17</v>
      </c>
      <c r="W106" s="101">
        <f t="shared" si="510"/>
        <v>9</v>
      </c>
      <c r="X106" s="101">
        <f t="shared" si="510"/>
        <v>9</v>
      </c>
      <c r="Y106" s="101">
        <f t="shared" si="510"/>
        <v>22</v>
      </c>
      <c r="Z106" s="101">
        <f t="shared" si="510"/>
        <v>15</v>
      </c>
      <c r="AA106" s="101">
        <f t="shared" si="510"/>
        <v>12</v>
      </c>
      <c r="AB106" s="101">
        <f t="shared" si="510"/>
        <v>19</v>
      </c>
      <c r="AC106" s="101">
        <f t="shared" si="510"/>
        <v>21</v>
      </c>
      <c r="AD106" s="101">
        <f t="shared" si="510"/>
        <v>17</v>
      </c>
      <c r="AE106" s="101">
        <f t="shared" si="510"/>
        <v>17</v>
      </c>
      <c r="AF106" s="101">
        <f t="shared" si="510"/>
        <v>13</v>
      </c>
      <c r="AG106" s="101">
        <f t="shared" si="510"/>
        <v>22</v>
      </c>
      <c r="AH106" s="101">
        <f t="shared" si="510"/>
        <v>18</v>
      </c>
      <c r="AI106" s="101">
        <f t="shared" si="510"/>
        <v>15</v>
      </c>
      <c r="AJ106" s="101">
        <f t="shared" si="510"/>
        <v>19</v>
      </c>
      <c r="AK106" s="101">
        <f t="shared" si="510"/>
        <v>21</v>
      </c>
      <c r="AL106" s="101">
        <f t="shared" si="510"/>
        <v>11</v>
      </c>
      <c r="AM106" s="101">
        <f t="shared" si="510"/>
        <v>16</v>
      </c>
      <c r="AN106" s="101">
        <f t="shared" si="510"/>
        <v>15</v>
      </c>
      <c r="AO106" s="101">
        <f t="shared" si="510"/>
        <v>14</v>
      </c>
      <c r="AP106" s="101">
        <f t="shared" si="510"/>
        <v>14</v>
      </c>
      <c r="AQ106" s="101">
        <f t="shared" si="510"/>
        <v>6</v>
      </c>
      <c r="AR106" s="101">
        <f t="shared" ref="AR106:BG106" si="512">IF(AR79=0,23,IFERROR(RANK(AR79,AR$66:AR$88),"n/a"))</f>
        <v>14</v>
      </c>
      <c r="AS106" s="101">
        <f t="shared" si="512"/>
        <v>8</v>
      </c>
      <c r="AT106" s="101">
        <f t="shared" si="512"/>
        <v>7</v>
      </c>
      <c r="AU106" s="101">
        <f t="shared" si="512"/>
        <v>18</v>
      </c>
      <c r="AV106" s="101">
        <f t="shared" si="512"/>
        <v>19</v>
      </c>
      <c r="AW106" s="101">
        <f t="shared" si="512"/>
        <v>18</v>
      </c>
      <c r="AX106" s="101">
        <f t="shared" ref="AX106:AY106" si="513">IF(AX79=0,23,IFERROR(RANK(AX79,AX$66:AX$88),"n/a"))</f>
        <v>15</v>
      </c>
      <c r="AY106" s="101">
        <f t="shared" si="513"/>
        <v>23</v>
      </c>
      <c r="AZ106" s="101">
        <f t="shared" ref="AZ106" si="514">IF(AZ79=0,23,IFERROR(RANK(AZ79,AZ$66:AZ$88),"n/a"))</f>
        <v>23</v>
      </c>
      <c r="BA106" s="101">
        <f t="shared" si="512"/>
        <v>23</v>
      </c>
      <c r="BB106" s="101">
        <f t="shared" si="512"/>
        <v>23</v>
      </c>
      <c r="BC106" s="101">
        <f t="shared" si="512"/>
        <v>18</v>
      </c>
      <c r="BD106" s="101">
        <f t="shared" si="512"/>
        <v>10</v>
      </c>
      <c r="BE106" s="101">
        <f t="shared" si="512"/>
        <v>18</v>
      </c>
      <c r="BF106" s="101">
        <f t="shared" si="512"/>
        <v>23</v>
      </c>
      <c r="BG106" s="102">
        <f t="shared" si="512"/>
        <v>23</v>
      </c>
      <c r="BH106" s="94">
        <f t="shared" si="406"/>
        <v>15</v>
      </c>
    </row>
    <row r="107" spans="1:60" x14ac:dyDescent="0.35">
      <c r="A107" s="97" t="s">
        <v>188</v>
      </c>
      <c r="B107" s="101">
        <f t="shared" ref="B107:C107" si="515">IF(B80=0,23,IFERROR(RANK(B80,B$66:B$88),"n/a"))</f>
        <v>23</v>
      </c>
      <c r="C107" s="101">
        <f t="shared" si="515"/>
        <v>23</v>
      </c>
      <c r="D107" s="101">
        <f t="shared" ref="D107" si="516">IF(D80=0,23,IFERROR(RANK(D80,D$66:D$88),"n/a"))</f>
        <v>10</v>
      </c>
      <c r="E107" s="101">
        <f t="shared" ref="E107:L107" si="517">IF(E80=0,23,IFERROR(RANK(E80,E$66:E$88),"n/a"))</f>
        <v>3</v>
      </c>
      <c r="F107" s="101">
        <f t="shared" si="517"/>
        <v>9</v>
      </c>
      <c r="G107" s="101">
        <f t="shared" si="517"/>
        <v>2</v>
      </c>
      <c r="H107" s="101">
        <f t="shared" si="517"/>
        <v>3</v>
      </c>
      <c r="I107" s="101">
        <f t="shared" si="517"/>
        <v>2</v>
      </c>
      <c r="J107" s="101">
        <f t="shared" si="517"/>
        <v>3</v>
      </c>
      <c r="K107" s="101">
        <f t="shared" ref="K107" si="518">IF(K80=0,23,IFERROR(RANK(K80,K$66:K$88),"n/a"))</f>
        <v>14</v>
      </c>
      <c r="L107" s="101">
        <f t="shared" si="517"/>
        <v>14</v>
      </c>
      <c r="M107" s="101">
        <f t="shared" ref="M107:AQ107" si="519">IF(M80=0,23,IFERROR(RANK(M80,M$66:M$88),"n/a"))</f>
        <v>17</v>
      </c>
      <c r="N107" s="101">
        <f t="shared" si="519"/>
        <v>14</v>
      </c>
      <c r="O107" s="101">
        <f t="shared" si="519"/>
        <v>20</v>
      </c>
      <c r="P107" s="101">
        <f t="shared" si="519"/>
        <v>6</v>
      </c>
      <c r="Q107" s="101">
        <f t="shared" si="519"/>
        <v>18</v>
      </c>
      <c r="R107" s="101">
        <f t="shared" ref="R107:S107" si="520">IF(R80=0,23,IFERROR(RANK(R80,R$66:R$88),"n/a"))</f>
        <v>22</v>
      </c>
      <c r="S107" s="101">
        <f t="shared" si="520"/>
        <v>8</v>
      </c>
      <c r="T107" s="101">
        <f t="shared" si="519"/>
        <v>18</v>
      </c>
      <c r="U107" s="101">
        <f t="shared" si="519"/>
        <v>13</v>
      </c>
      <c r="V107" s="101">
        <f t="shared" si="519"/>
        <v>7</v>
      </c>
      <c r="W107" s="101">
        <f t="shared" si="519"/>
        <v>8</v>
      </c>
      <c r="X107" s="101">
        <f t="shared" si="519"/>
        <v>8</v>
      </c>
      <c r="Y107" s="101">
        <f t="shared" si="519"/>
        <v>6</v>
      </c>
      <c r="Z107" s="101">
        <f t="shared" si="519"/>
        <v>14</v>
      </c>
      <c r="AA107" s="101">
        <f t="shared" si="519"/>
        <v>13</v>
      </c>
      <c r="AB107" s="101">
        <f t="shared" si="519"/>
        <v>12</v>
      </c>
      <c r="AC107" s="101">
        <f t="shared" si="519"/>
        <v>11</v>
      </c>
      <c r="AD107" s="101">
        <f t="shared" si="519"/>
        <v>9</v>
      </c>
      <c r="AE107" s="101">
        <f t="shared" si="519"/>
        <v>16</v>
      </c>
      <c r="AF107" s="101">
        <f t="shared" si="519"/>
        <v>9</v>
      </c>
      <c r="AG107" s="101">
        <f t="shared" si="519"/>
        <v>20</v>
      </c>
      <c r="AH107" s="101">
        <f t="shared" si="519"/>
        <v>15</v>
      </c>
      <c r="AI107" s="101">
        <f t="shared" si="519"/>
        <v>15</v>
      </c>
      <c r="AJ107" s="101">
        <f t="shared" si="519"/>
        <v>12</v>
      </c>
      <c r="AK107" s="101">
        <f t="shared" si="519"/>
        <v>8</v>
      </c>
      <c r="AL107" s="101">
        <f t="shared" si="519"/>
        <v>15</v>
      </c>
      <c r="AM107" s="101">
        <f t="shared" si="519"/>
        <v>21</v>
      </c>
      <c r="AN107" s="101">
        <f t="shared" si="519"/>
        <v>20</v>
      </c>
      <c r="AO107" s="101">
        <f t="shared" si="519"/>
        <v>4</v>
      </c>
      <c r="AP107" s="101">
        <f t="shared" si="519"/>
        <v>15</v>
      </c>
      <c r="AQ107" s="101">
        <f t="shared" si="519"/>
        <v>20</v>
      </c>
      <c r="AR107" s="101">
        <f t="shared" ref="AR107:BG107" si="521">IF(AR80=0,23,IFERROR(RANK(AR80,AR$66:AR$88),"n/a"))</f>
        <v>21</v>
      </c>
      <c r="AS107" s="101">
        <f t="shared" si="521"/>
        <v>22</v>
      </c>
      <c r="AT107" s="101">
        <f t="shared" si="521"/>
        <v>23</v>
      </c>
      <c r="AU107" s="101">
        <f t="shared" si="521"/>
        <v>6</v>
      </c>
      <c r="AV107" s="101">
        <f t="shared" si="521"/>
        <v>3</v>
      </c>
      <c r="AW107" s="101">
        <f t="shared" si="521"/>
        <v>4</v>
      </c>
      <c r="AX107" s="101">
        <f t="shared" ref="AX107:AY107" si="522">IF(AX80=0,23,IFERROR(RANK(AX80,AX$66:AX$88),"n/a"))</f>
        <v>6</v>
      </c>
      <c r="AY107" s="101">
        <f t="shared" si="522"/>
        <v>15</v>
      </c>
      <c r="AZ107" s="101">
        <f t="shared" ref="AZ107" si="523">IF(AZ80=0,23,IFERROR(RANK(AZ80,AZ$66:AZ$88),"n/a"))</f>
        <v>3</v>
      </c>
      <c r="BA107" s="101">
        <f t="shared" si="521"/>
        <v>11</v>
      </c>
      <c r="BB107" s="101">
        <f t="shared" si="521"/>
        <v>19</v>
      </c>
      <c r="BC107" s="101">
        <f t="shared" si="521"/>
        <v>17</v>
      </c>
      <c r="BD107" s="101">
        <f t="shared" si="521"/>
        <v>15</v>
      </c>
      <c r="BE107" s="101">
        <f t="shared" si="521"/>
        <v>9</v>
      </c>
      <c r="BF107" s="101">
        <f t="shared" si="521"/>
        <v>11</v>
      </c>
      <c r="BG107" s="102">
        <f t="shared" si="521"/>
        <v>13</v>
      </c>
      <c r="BH107" s="94">
        <f t="shared" si="406"/>
        <v>16</v>
      </c>
    </row>
    <row r="108" spans="1:60" x14ac:dyDescent="0.35">
      <c r="A108" s="97" t="s">
        <v>189</v>
      </c>
      <c r="B108" s="101">
        <f t="shared" ref="B108:C108" si="524">IF(B81=0,23,IFERROR(RANK(B81,B$66:B$88),"n/a"))</f>
        <v>23</v>
      </c>
      <c r="C108" s="101">
        <f t="shared" si="524"/>
        <v>23</v>
      </c>
      <c r="D108" s="101">
        <f t="shared" ref="D108" si="525">IF(D81=0,23,IFERROR(RANK(D81,D$66:D$88),"n/a"))</f>
        <v>7</v>
      </c>
      <c r="E108" s="101">
        <f t="shared" ref="E108:L108" si="526">IF(E81=0,23,IFERROR(RANK(E81,E$66:E$88),"n/a"))</f>
        <v>11</v>
      </c>
      <c r="F108" s="101">
        <f t="shared" si="526"/>
        <v>6</v>
      </c>
      <c r="G108" s="101">
        <f t="shared" si="526"/>
        <v>21</v>
      </c>
      <c r="H108" s="101">
        <f t="shared" si="526"/>
        <v>17</v>
      </c>
      <c r="I108" s="101">
        <f t="shared" si="526"/>
        <v>20</v>
      </c>
      <c r="J108" s="101">
        <f t="shared" si="526"/>
        <v>19</v>
      </c>
      <c r="K108" s="101">
        <f t="shared" ref="K108" si="527">IF(K81=0,23,IFERROR(RANK(K81,K$66:K$88),"n/a"))</f>
        <v>21</v>
      </c>
      <c r="L108" s="101">
        <f t="shared" si="526"/>
        <v>11</v>
      </c>
      <c r="M108" s="101">
        <f t="shared" ref="M108:AQ108" si="528">IF(M81=0,23,IFERROR(RANK(M81,M$66:M$88),"n/a"))</f>
        <v>5</v>
      </c>
      <c r="N108" s="101">
        <f t="shared" si="528"/>
        <v>15</v>
      </c>
      <c r="O108" s="101">
        <f t="shared" si="528"/>
        <v>23</v>
      </c>
      <c r="P108" s="101">
        <f t="shared" si="528"/>
        <v>13</v>
      </c>
      <c r="Q108" s="101">
        <f t="shared" si="528"/>
        <v>19</v>
      </c>
      <c r="R108" s="101">
        <f t="shared" ref="R108:S108" si="529">IF(R81=0,23,IFERROR(RANK(R81,R$66:R$88),"n/a"))</f>
        <v>17</v>
      </c>
      <c r="S108" s="101">
        <f t="shared" si="529"/>
        <v>19</v>
      </c>
      <c r="T108" s="101">
        <f t="shared" si="528"/>
        <v>23</v>
      </c>
      <c r="U108" s="101">
        <f t="shared" si="528"/>
        <v>10</v>
      </c>
      <c r="V108" s="101">
        <f t="shared" si="528"/>
        <v>5</v>
      </c>
      <c r="W108" s="101">
        <f t="shared" si="528"/>
        <v>4</v>
      </c>
      <c r="X108" s="101">
        <f t="shared" si="528"/>
        <v>13</v>
      </c>
      <c r="Y108" s="101">
        <f t="shared" si="528"/>
        <v>4</v>
      </c>
      <c r="Z108" s="101">
        <f t="shared" si="528"/>
        <v>16</v>
      </c>
      <c r="AA108" s="101">
        <f t="shared" si="528"/>
        <v>20</v>
      </c>
      <c r="AB108" s="101">
        <f t="shared" si="528"/>
        <v>16</v>
      </c>
      <c r="AC108" s="101">
        <f t="shared" si="528"/>
        <v>18</v>
      </c>
      <c r="AD108" s="101">
        <f t="shared" si="528"/>
        <v>21</v>
      </c>
      <c r="AE108" s="101">
        <f t="shared" si="528"/>
        <v>20</v>
      </c>
      <c r="AF108" s="101">
        <f t="shared" si="528"/>
        <v>18</v>
      </c>
      <c r="AG108" s="101">
        <f t="shared" si="528"/>
        <v>12</v>
      </c>
      <c r="AH108" s="101">
        <f t="shared" si="528"/>
        <v>6</v>
      </c>
      <c r="AI108" s="101">
        <f t="shared" si="528"/>
        <v>13</v>
      </c>
      <c r="AJ108" s="101">
        <f t="shared" si="528"/>
        <v>17</v>
      </c>
      <c r="AK108" s="101">
        <f t="shared" si="528"/>
        <v>18</v>
      </c>
      <c r="AL108" s="101">
        <f t="shared" si="528"/>
        <v>14</v>
      </c>
      <c r="AM108" s="101">
        <f t="shared" si="528"/>
        <v>13</v>
      </c>
      <c r="AN108" s="101">
        <f t="shared" si="528"/>
        <v>18</v>
      </c>
      <c r="AO108" s="101">
        <f t="shared" si="528"/>
        <v>16</v>
      </c>
      <c r="AP108" s="101">
        <f t="shared" si="528"/>
        <v>13</v>
      </c>
      <c r="AQ108" s="101">
        <f t="shared" si="528"/>
        <v>15</v>
      </c>
      <c r="AR108" s="101">
        <f t="shared" ref="AR108:BG108" si="530">IF(AR81=0,23,IFERROR(RANK(AR81,AR$66:AR$88),"n/a"))</f>
        <v>13</v>
      </c>
      <c r="AS108" s="101">
        <f t="shared" si="530"/>
        <v>13</v>
      </c>
      <c r="AT108" s="101">
        <f t="shared" si="530"/>
        <v>10</v>
      </c>
      <c r="AU108" s="101">
        <f t="shared" si="530"/>
        <v>21</v>
      </c>
      <c r="AV108" s="101">
        <f t="shared" si="530"/>
        <v>23</v>
      </c>
      <c r="AW108" s="101">
        <f t="shared" si="530"/>
        <v>19</v>
      </c>
      <c r="AX108" s="101">
        <f t="shared" ref="AX108:AY108" si="531">IF(AX81=0,23,IFERROR(RANK(AX81,AX$66:AX$88),"n/a"))</f>
        <v>20</v>
      </c>
      <c r="AY108" s="101">
        <f t="shared" si="531"/>
        <v>19</v>
      </c>
      <c r="AZ108" s="101">
        <f t="shared" ref="AZ108" si="532">IF(AZ81=0,23,IFERROR(RANK(AZ81,AZ$66:AZ$88),"n/a"))</f>
        <v>23</v>
      </c>
      <c r="BA108" s="101">
        <f t="shared" si="530"/>
        <v>20</v>
      </c>
      <c r="BB108" s="101">
        <f t="shared" si="530"/>
        <v>17</v>
      </c>
      <c r="BC108" s="101">
        <f t="shared" si="530"/>
        <v>13</v>
      </c>
      <c r="BD108" s="101">
        <f t="shared" si="530"/>
        <v>1</v>
      </c>
      <c r="BE108" s="101">
        <f t="shared" si="530"/>
        <v>8</v>
      </c>
      <c r="BF108" s="101">
        <f t="shared" si="530"/>
        <v>23</v>
      </c>
      <c r="BG108" s="102">
        <f t="shared" si="530"/>
        <v>20</v>
      </c>
      <c r="BH108" s="94">
        <f t="shared" si="406"/>
        <v>17</v>
      </c>
    </row>
    <row r="109" spans="1:60" x14ac:dyDescent="0.35">
      <c r="A109" s="97" t="s">
        <v>190</v>
      </c>
      <c r="B109" s="101">
        <f t="shared" ref="B109:C109" si="533">IF(B82=0,23,IFERROR(RANK(B82,B$66:B$88),"n/a"))</f>
        <v>23</v>
      </c>
      <c r="C109" s="101">
        <f t="shared" si="533"/>
        <v>23</v>
      </c>
      <c r="D109" s="101">
        <f t="shared" ref="D109" si="534">IF(D82=0,23,IFERROR(RANK(D82,D$66:D$88),"n/a"))</f>
        <v>23</v>
      </c>
      <c r="E109" s="101">
        <f t="shared" ref="E109:L109" si="535">IF(E82=0,23,IFERROR(RANK(E82,E$66:E$88),"n/a"))</f>
        <v>21</v>
      </c>
      <c r="F109" s="101">
        <f t="shared" si="535"/>
        <v>23</v>
      </c>
      <c r="G109" s="101">
        <f t="shared" si="535"/>
        <v>6</v>
      </c>
      <c r="H109" s="101">
        <f t="shared" si="535"/>
        <v>9</v>
      </c>
      <c r="I109" s="101">
        <f t="shared" si="535"/>
        <v>3</v>
      </c>
      <c r="J109" s="101">
        <f t="shared" si="535"/>
        <v>21</v>
      </c>
      <c r="K109" s="101">
        <f t="shared" ref="K109" si="536">IF(K82=0,23,IFERROR(RANK(K82,K$66:K$88),"n/a"))</f>
        <v>16</v>
      </c>
      <c r="L109" s="101">
        <f t="shared" si="535"/>
        <v>20</v>
      </c>
      <c r="M109" s="101">
        <f t="shared" ref="M109:AQ109" si="537">IF(M82=0,23,IFERROR(RANK(M82,M$66:M$88),"n/a"))</f>
        <v>2</v>
      </c>
      <c r="N109" s="101">
        <f t="shared" si="537"/>
        <v>23</v>
      </c>
      <c r="O109" s="101">
        <f t="shared" si="537"/>
        <v>21</v>
      </c>
      <c r="P109" s="101">
        <f t="shared" si="537"/>
        <v>2</v>
      </c>
      <c r="Q109" s="101">
        <f t="shared" si="537"/>
        <v>4</v>
      </c>
      <c r="R109" s="101">
        <f t="shared" ref="R109:S109" si="538">IF(R82=0,23,IFERROR(RANK(R82,R$66:R$88),"n/a"))</f>
        <v>15</v>
      </c>
      <c r="S109" s="101">
        <f t="shared" si="538"/>
        <v>9</v>
      </c>
      <c r="T109" s="101">
        <f t="shared" si="537"/>
        <v>2</v>
      </c>
      <c r="U109" s="101">
        <f t="shared" si="537"/>
        <v>2</v>
      </c>
      <c r="V109" s="101">
        <f t="shared" si="537"/>
        <v>1</v>
      </c>
      <c r="W109" s="101">
        <f t="shared" si="537"/>
        <v>3</v>
      </c>
      <c r="X109" s="101">
        <f t="shared" si="537"/>
        <v>3</v>
      </c>
      <c r="Y109" s="101">
        <f t="shared" si="537"/>
        <v>14</v>
      </c>
      <c r="Z109" s="101">
        <f t="shared" si="537"/>
        <v>22</v>
      </c>
      <c r="AA109" s="101">
        <f t="shared" si="537"/>
        <v>18</v>
      </c>
      <c r="AB109" s="101">
        <f t="shared" si="537"/>
        <v>18</v>
      </c>
      <c r="AC109" s="101">
        <f t="shared" si="537"/>
        <v>22</v>
      </c>
      <c r="AD109" s="101">
        <f t="shared" si="537"/>
        <v>23</v>
      </c>
      <c r="AE109" s="101">
        <f t="shared" si="537"/>
        <v>13</v>
      </c>
      <c r="AF109" s="101">
        <f t="shared" si="537"/>
        <v>21</v>
      </c>
      <c r="AG109" s="101">
        <f t="shared" si="537"/>
        <v>15</v>
      </c>
      <c r="AH109" s="101">
        <f t="shared" si="537"/>
        <v>23</v>
      </c>
      <c r="AI109" s="101">
        <f t="shared" si="537"/>
        <v>20</v>
      </c>
      <c r="AJ109" s="101">
        <f t="shared" si="537"/>
        <v>23</v>
      </c>
      <c r="AK109" s="101">
        <f t="shared" si="537"/>
        <v>20</v>
      </c>
      <c r="AL109" s="101">
        <f t="shared" si="537"/>
        <v>1</v>
      </c>
      <c r="AM109" s="101" t="str">
        <f t="shared" si="537"/>
        <v>n/a</v>
      </c>
      <c r="AN109" s="101">
        <f t="shared" si="537"/>
        <v>19</v>
      </c>
      <c r="AO109" s="101">
        <f t="shared" si="537"/>
        <v>20</v>
      </c>
      <c r="AP109" s="101">
        <f t="shared" si="537"/>
        <v>23</v>
      </c>
      <c r="AQ109" s="101">
        <f t="shared" si="537"/>
        <v>23</v>
      </c>
      <c r="AR109" s="101">
        <f t="shared" ref="AR109:BG109" si="539">IF(AR82=0,23,IFERROR(RANK(AR82,AR$66:AR$88),"n/a"))</f>
        <v>17</v>
      </c>
      <c r="AS109" s="101">
        <f t="shared" si="539"/>
        <v>12</v>
      </c>
      <c r="AT109" s="101">
        <f t="shared" si="539"/>
        <v>5</v>
      </c>
      <c r="AU109" s="101">
        <f t="shared" si="539"/>
        <v>22</v>
      </c>
      <c r="AV109" s="101">
        <f t="shared" si="539"/>
        <v>20</v>
      </c>
      <c r="AW109" s="101">
        <f t="shared" si="539"/>
        <v>6</v>
      </c>
      <c r="AX109" s="101">
        <f t="shared" ref="AX109:AY109" si="540">IF(AX82=0,23,IFERROR(RANK(AX82,AX$66:AX$88),"n/a"))</f>
        <v>23</v>
      </c>
      <c r="AY109" s="101">
        <f t="shared" si="540"/>
        <v>16</v>
      </c>
      <c r="AZ109" s="101">
        <f t="shared" ref="AZ109" si="541">IF(AZ82=0,23,IFERROR(RANK(AZ82,AZ$66:AZ$88),"n/a"))</f>
        <v>23</v>
      </c>
      <c r="BA109" s="101">
        <f t="shared" si="539"/>
        <v>22</v>
      </c>
      <c r="BB109" s="101">
        <f t="shared" si="539"/>
        <v>14</v>
      </c>
      <c r="BC109" s="101">
        <f t="shared" si="539"/>
        <v>11</v>
      </c>
      <c r="BD109" s="101">
        <f t="shared" si="539"/>
        <v>23</v>
      </c>
      <c r="BE109" s="101">
        <f t="shared" si="539"/>
        <v>22</v>
      </c>
      <c r="BF109" s="101">
        <f t="shared" si="539"/>
        <v>23</v>
      </c>
      <c r="BG109" s="102">
        <f t="shared" si="539"/>
        <v>22</v>
      </c>
      <c r="BH109" s="94">
        <f t="shared" si="406"/>
        <v>18</v>
      </c>
    </row>
    <row r="110" spans="1:60" x14ac:dyDescent="0.35">
      <c r="A110" s="97" t="s">
        <v>191</v>
      </c>
      <c r="B110" s="101">
        <f t="shared" ref="B110:C110" si="542">IF(B83=0,23,IFERROR(RANK(B83,B$66:B$88),"n/a"))</f>
        <v>23</v>
      </c>
      <c r="C110" s="101">
        <f t="shared" si="542"/>
        <v>23</v>
      </c>
      <c r="D110" s="101">
        <f t="shared" ref="D110" si="543">IF(D83=0,23,IFERROR(RANK(D83,D$66:D$88),"n/a"))</f>
        <v>16</v>
      </c>
      <c r="E110" s="101">
        <f t="shared" ref="E110:L110" si="544">IF(E83=0,23,IFERROR(RANK(E83,E$66:E$88),"n/a"))</f>
        <v>7</v>
      </c>
      <c r="F110" s="101">
        <f t="shared" si="544"/>
        <v>11</v>
      </c>
      <c r="G110" s="101">
        <f t="shared" si="544"/>
        <v>17</v>
      </c>
      <c r="H110" s="101">
        <f t="shared" si="544"/>
        <v>19</v>
      </c>
      <c r="I110" s="101">
        <f t="shared" si="544"/>
        <v>7</v>
      </c>
      <c r="J110" s="101">
        <f t="shared" si="544"/>
        <v>16</v>
      </c>
      <c r="K110" s="101">
        <f t="shared" ref="K110" si="545">IF(K83=0,23,IFERROR(RANK(K83,K$66:K$88),"n/a"))</f>
        <v>8</v>
      </c>
      <c r="L110" s="101">
        <f t="shared" si="544"/>
        <v>1</v>
      </c>
      <c r="M110" s="101">
        <f t="shared" ref="M110:AQ110" si="546">IF(M83=0,23,IFERROR(RANK(M83,M$66:M$88),"n/a"))</f>
        <v>4</v>
      </c>
      <c r="N110" s="101">
        <f t="shared" si="546"/>
        <v>21</v>
      </c>
      <c r="O110" s="101">
        <f t="shared" si="546"/>
        <v>8</v>
      </c>
      <c r="P110" s="101">
        <f t="shared" si="546"/>
        <v>10</v>
      </c>
      <c r="Q110" s="101">
        <f t="shared" si="546"/>
        <v>1</v>
      </c>
      <c r="R110" s="101">
        <f t="shared" ref="R110:S110" si="547">IF(R83=0,23,IFERROR(RANK(R83,R$66:R$88),"n/a"))</f>
        <v>11</v>
      </c>
      <c r="S110" s="101">
        <f t="shared" si="547"/>
        <v>16</v>
      </c>
      <c r="T110" s="101">
        <f t="shared" si="546"/>
        <v>19</v>
      </c>
      <c r="U110" s="101">
        <f t="shared" si="546"/>
        <v>8</v>
      </c>
      <c r="V110" s="101">
        <f t="shared" si="546"/>
        <v>5</v>
      </c>
      <c r="W110" s="101">
        <f t="shared" si="546"/>
        <v>1</v>
      </c>
      <c r="X110" s="101">
        <f t="shared" si="546"/>
        <v>1</v>
      </c>
      <c r="Y110" s="101">
        <f t="shared" si="546"/>
        <v>19</v>
      </c>
      <c r="Z110" s="101">
        <f t="shared" si="546"/>
        <v>20</v>
      </c>
      <c r="AA110" s="101">
        <f t="shared" si="546"/>
        <v>15</v>
      </c>
      <c r="AB110" s="101">
        <f t="shared" si="546"/>
        <v>11</v>
      </c>
      <c r="AC110" s="101">
        <f t="shared" si="546"/>
        <v>13</v>
      </c>
      <c r="AD110" s="101">
        <f t="shared" si="546"/>
        <v>12</v>
      </c>
      <c r="AE110" s="101">
        <f t="shared" si="546"/>
        <v>9</v>
      </c>
      <c r="AF110" s="101">
        <f t="shared" si="546"/>
        <v>17</v>
      </c>
      <c r="AG110" s="101">
        <f t="shared" si="546"/>
        <v>17</v>
      </c>
      <c r="AH110" s="101">
        <f t="shared" si="546"/>
        <v>4</v>
      </c>
      <c r="AI110" s="101">
        <f t="shared" si="546"/>
        <v>19</v>
      </c>
      <c r="AJ110" s="101">
        <f t="shared" si="546"/>
        <v>8</v>
      </c>
      <c r="AK110" s="101">
        <f t="shared" si="546"/>
        <v>15</v>
      </c>
      <c r="AL110" s="101">
        <f t="shared" si="546"/>
        <v>10</v>
      </c>
      <c r="AM110" s="101">
        <f t="shared" si="546"/>
        <v>5</v>
      </c>
      <c r="AN110" s="101">
        <f t="shared" si="546"/>
        <v>10</v>
      </c>
      <c r="AO110" s="101">
        <f t="shared" si="546"/>
        <v>18</v>
      </c>
      <c r="AP110" s="101">
        <f t="shared" si="546"/>
        <v>18</v>
      </c>
      <c r="AQ110" s="101">
        <f t="shared" si="546"/>
        <v>5</v>
      </c>
      <c r="AR110" s="101">
        <f t="shared" ref="AR110:BG110" si="548">IF(AR83=0,23,IFERROR(RANK(AR83,AR$66:AR$88),"n/a"))</f>
        <v>8</v>
      </c>
      <c r="AS110" s="101">
        <f t="shared" si="548"/>
        <v>23</v>
      </c>
      <c r="AT110" s="101">
        <f t="shared" si="548"/>
        <v>6</v>
      </c>
      <c r="AU110" s="101">
        <f t="shared" si="548"/>
        <v>17</v>
      </c>
      <c r="AV110" s="101">
        <f t="shared" si="548"/>
        <v>16</v>
      </c>
      <c r="AW110" s="101">
        <f t="shared" si="548"/>
        <v>15</v>
      </c>
      <c r="AX110" s="101">
        <f t="shared" ref="AX110:AY110" si="549">IF(AX83=0,23,IFERROR(RANK(AX83,AX$66:AX$88),"n/a"))</f>
        <v>9</v>
      </c>
      <c r="AY110" s="101">
        <f t="shared" si="549"/>
        <v>21</v>
      </c>
      <c r="AZ110" s="101">
        <f t="shared" ref="AZ110" si="550">IF(AZ83=0,23,IFERROR(RANK(AZ83,AZ$66:AZ$88),"n/a"))</f>
        <v>5</v>
      </c>
      <c r="BA110" s="101">
        <f t="shared" si="548"/>
        <v>15</v>
      </c>
      <c r="BB110" s="101">
        <f t="shared" si="548"/>
        <v>7</v>
      </c>
      <c r="BC110" s="101">
        <f t="shared" si="548"/>
        <v>1</v>
      </c>
      <c r="BD110" s="101">
        <f t="shared" si="548"/>
        <v>7</v>
      </c>
      <c r="BE110" s="101">
        <f t="shared" si="548"/>
        <v>3</v>
      </c>
      <c r="BF110" s="101">
        <f t="shared" si="548"/>
        <v>23</v>
      </c>
      <c r="BG110" s="102">
        <f t="shared" si="548"/>
        <v>7</v>
      </c>
      <c r="BH110" s="94">
        <f t="shared" si="406"/>
        <v>19</v>
      </c>
    </row>
    <row r="111" spans="1:60" x14ac:dyDescent="0.35">
      <c r="A111" s="97" t="s">
        <v>192</v>
      </c>
      <c r="B111" s="101">
        <f t="shared" ref="B111:C111" si="551">IF(B84=0,23,IFERROR(RANK(B84,B$66:B$88),"n/a"))</f>
        <v>23</v>
      </c>
      <c r="C111" s="101">
        <f t="shared" si="551"/>
        <v>23</v>
      </c>
      <c r="D111" s="101">
        <f t="shared" ref="D111" si="552">IF(D84=0,23,IFERROR(RANK(D84,D$66:D$88),"n/a"))</f>
        <v>23</v>
      </c>
      <c r="E111" s="101">
        <f t="shared" ref="E111:L111" si="553">IF(E84=0,23,IFERROR(RANK(E84,E$66:E$88),"n/a"))</f>
        <v>20</v>
      </c>
      <c r="F111" s="101">
        <f t="shared" si="553"/>
        <v>4</v>
      </c>
      <c r="G111" s="101">
        <f t="shared" si="553"/>
        <v>22</v>
      </c>
      <c r="H111" s="101">
        <f t="shared" si="553"/>
        <v>8</v>
      </c>
      <c r="I111" s="101">
        <f t="shared" si="553"/>
        <v>19</v>
      </c>
      <c r="J111" s="101">
        <f t="shared" si="553"/>
        <v>17</v>
      </c>
      <c r="K111" s="101">
        <f t="shared" ref="K111" si="554">IF(K84=0,23,IFERROR(RANK(K84,K$66:K$88),"n/a"))</f>
        <v>5</v>
      </c>
      <c r="L111" s="101">
        <f t="shared" si="553"/>
        <v>18</v>
      </c>
      <c r="M111" s="101">
        <f t="shared" ref="M111:AQ111" si="555">IF(M84=0,23,IFERROR(RANK(M84,M$66:M$88),"n/a"))</f>
        <v>19</v>
      </c>
      <c r="N111" s="101">
        <f t="shared" si="555"/>
        <v>5</v>
      </c>
      <c r="O111" s="101">
        <f t="shared" si="555"/>
        <v>3</v>
      </c>
      <c r="P111" s="101">
        <f t="shared" si="555"/>
        <v>22</v>
      </c>
      <c r="Q111" s="101">
        <f t="shared" si="555"/>
        <v>6</v>
      </c>
      <c r="R111" s="101">
        <f t="shared" ref="R111:S111" si="556">IF(R84=0,23,IFERROR(RANK(R84,R$66:R$88),"n/a"))</f>
        <v>4</v>
      </c>
      <c r="S111" s="101">
        <f t="shared" si="556"/>
        <v>4</v>
      </c>
      <c r="T111" s="101">
        <f t="shared" si="555"/>
        <v>16</v>
      </c>
      <c r="U111" s="101">
        <f t="shared" si="555"/>
        <v>23</v>
      </c>
      <c r="V111" s="101">
        <f t="shared" si="555"/>
        <v>12</v>
      </c>
      <c r="W111" s="101">
        <f t="shared" si="555"/>
        <v>20</v>
      </c>
      <c r="X111" s="101">
        <f t="shared" si="555"/>
        <v>17</v>
      </c>
      <c r="Y111" s="101">
        <f t="shared" si="555"/>
        <v>20</v>
      </c>
      <c r="Z111" s="101">
        <f t="shared" si="555"/>
        <v>18</v>
      </c>
      <c r="AA111" s="101">
        <f t="shared" si="555"/>
        <v>22</v>
      </c>
      <c r="AB111" s="101">
        <f t="shared" si="555"/>
        <v>17</v>
      </c>
      <c r="AC111" s="101">
        <f t="shared" si="555"/>
        <v>19</v>
      </c>
      <c r="AD111" s="101">
        <f t="shared" si="555"/>
        <v>20</v>
      </c>
      <c r="AE111" s="101">
        <f t="shared" si="555"/>
        <v>21</v>
      </c>
      <c r="AF111" s="101">
        <f t="shared" si="555"/>
        <v>19</v>
      </c>
      <c r="AG111" s="101">
        <f t="shared" si="555"/>
        <v>2</v>
      </c>
      <c r="AH111" s="101">
        <f t="shared" si="555"/>
        <v>11</v>
      </c>
      <c r="AI111" s="101">
        <f t="shared" si="555"/>
        <v>13</v>
      </c>
      <c r="AJ111" s="101">
        <f t="shared" si="555"/>
        <v>22</v>
      </c>
      <c r="AK111" s="101">
        <f t="shared" si="555"/>
        <v>23</v>
      </c>
      <c r="AL111" s="101">
        <f t="shared" si="555"/>
        <v>23</v>
      </c>
      <c r="AM111" s="101">
        <f t="shared" si="555"/>
        <v>20</v>
      </c>
      <c r="AN111" s="101">
        <f t="shared" si="555"/>
        <v>23</v>
      </c>
      <c r="AO111" s="101">
        <f t="shared" si="555"/>
        <v>12</v>
      </c>
      <c r="AP111" s="101">
        <f t="shared" si="555"/>
        <v>21</v>
      </c>
      <c r="AQ111" s="101">
        <f t="shared" si="555"/>
        <v>13</v>
      </c>
      <c r="AR111" s="101">
        <f t="shared" ref="AR111:BG111" si="557">IF(AR84=0,23,IFERROR(RANK(AR84,AR$66:AR$88),"n/a"))</f>
        <v>4</v>
      </c>
      <c r="AS111" s="101">
        <f t="shared" si="557"/>
        <v>17</v>
      </c>
      <c r="AT111" s="101">
        <f t="shared" si="557"/>
        <v>15</v>
      </c>
      <c r="AU111" s="101">
        <f t="shared" si="557"/>
        <v>14</v>
      </c>
      <c r="AV111" s="101">
        <f t="shared" si="557"/>
        <v>12</v>
      </c>
      <c r="AW111" s="101">
        <f t="shared" si="557"/>
        <v>12</v>
      </c>
      <c r="AX111" s="101">
        <f t="shared" ref="AX111:AY111" si="558">IF(AX84=0,23,IFERROR(RANK(AX84,AX$66:AX$88),"n/a"))</f>
        <v>12</v>
      </c>
      <c r="AY111" s="101">
        <f t="shared" si="558"/>
        <v>18</v>
      </c>
      <c r="AZ111" s="101">
        <f t="shared" ref="AZ111" si="559">IF(AZ84=0,23,IFERROR(RANK(AZ84,AZ$66:AZ$88),"n/a"))</f>
        <v>6</v>
      </c>
      <c r="BA111" s="101">
        <f t="shared" si="557"/>
        <v>21</v>
      </c>
      <c r="BB111" s="101">
        <f t="shared" si="557"/>
        <v>18</v>
      </c>
      <c r="BC111" s="101">
        <f t="shared" si="557"/>
        <v>3</v>
      </c>
      <c r="BD111" s="101">
        <f t="shared" si="557"/>
        <v>3</v>
      </c>
      <c r="BE111" s="101">
        <f t="shared" si="557"/>
        <v>12</v>
      </c>
      <c r="BF111" s="101">
        <f t="shared" si="557"/>
        <v>23</v>
      </c>
      <c r="BG111" s="102">
        <f t="shared" si="557"/>
        <v>8</v>
      </c>
      <c r="BH111" s="94">
        <f t="shared" si="406"/>
        <v>20</v>
      </c>
    </row>
    <row r="112" spans="1:60" x14ac:dyDescent="0.35">
      <c r="A112" s="97" t="s">
        <v>193</v>
      </c>
      <c r="B112" s="101">
        <f t="shared" ref="B112:C112" si="560">IF(B85=0,23,IFERROR(RANK(B85,B$66:B$88),"n/a"))</f>
        <v>23</v>
      </c>
      <c r="C112" s="101">
        <f t="shared" si="560"/>
        <v>2</v>
      </c>
      <c r="D112" s="101">
        <f t="shared" ref="D112" si="561">IF(D85=0,23,IFERROR(RANK(D85,D$66:D$88),"n/a"))</f>
        <v>12</v>
      </c>
      <c r="E112" s="101">
        <f t="shared" ref="E112:L112" si="562">IF(E85=0,23,IFERROR(RANK(E85,E$66:E$88),"n/a"))</f>
        <v>22</v>
      </c>
      <c r="F112" s="101">
        <f t="shared" si="562"/>
        <v>2</v>
      </c>
      <c r="G112" s="101">
        <f t="shared" si="562"/>
        <v>9</v>
      </c>
      <c r="H112" s="101">
        <f t="shared" si="562"/>
        <v>18</v>
      </c>
      <c r="I112" s="101">
        <f t="shared" si="562"/>
        <v>13</v>
      </c>
      <c r="J112" s="101">
        <f t="shared" si="562"/>
        <v>23</v>
      </c>
      <c r="K112" s="101">
        <f t="shared" ref="K112" si="563">IF(K85=0,23,IFERROR(RANK(K85,K$66:K$88),"n/a"))</f>
        <v>11</v>
      </c>
      <c r="L112" s="101">
        <f t="shared" si="562"/>
        <v>6</v>
      </c>
      <c r="M112" s="101">
        <f t="shared" ref="M112:AQ112" si="564">IF(M85=0,23,IFERROR(RANK(M85,M$66:M$88),"n/a"))</f>
        <v>6</v>
      </c>
      <c r="N112" s="101">
        <f t="shared" si="564"/>
        <v>20</v>
      </c>
      <c r="O112" s="101">
        <f t="shared" si="564"/>
        <v>18</v>
      </c>
      <c r="P112" s="101">
        <f t="shared" si="564"/>
        <v>3</v>
      </c>
      <c r="Q112" s="101">
        <f t="shared" si="564"/>
        <v>8</v>
      </c>
      <c r="R112" s="101">
        <f t="shared" ref="R112:S112" si="565">IF(R85=0,23,IFERROR(RANK(R85,R$66:R$88),"n/a"))</f>
        <v>10</v>
      </c>
      <c r="S112" s="101">
        <f t="shared" si="565"/>
        <v>12</v>
      </c>
      <c r="T112" s="101">
        <f t="shared" si="564"/>
        <v>13</v>
      </c>
      <c r="U112" s="101">
        <f t="shared" si="564"/>
        <v>4</v>
      </c>
      <c r="V112" s="101">
        <f t="shared" si="564"/>
        <v>8</v>
      </c>
      <c r="W112" s="101">
        <f t="shared" si="564"/>
        <v>2</v>
      </c>
      <c r="X112" s="101">
        <f t="shared" si="564"/>
        <v>5</v>
      </c>
      <c r="Y112" s="101">
        <f t="shared" si="564"/>
        <v>23</v>
      </c>
      <c r="Z112" s="101">
        <f t="shared" si="564"/>
        <v>21</v>
      </c>
      <c r="AA112" s="101">
        <f t="shared" si="564"/>
        <v>21</v>
      </c>
      <c r="AB112" s="101">
        <f t="shared" si="564"/>
        <v>22</v>
      </c>
      <c r="AC112" s="101">
        <f t="shared" si="564"/>
        <v>23</v>
      </c>
      <c r="AD112" s="101">
        <f t="shared" si="564"/>
        <v>19</v>
      </c>
      <c r="AE112" s="101">
        <f t="shared" si="564"/>
        <v>19</v>
      </c>
      <c r="AF112" s="101">
        <f t="shared" si="564"/>
        <v>23</v>
      </c>
      <c r="AG112" s="101">
        <f t="shared" si="564"/>
        <v>5</v>
      </c>
      <c r="AH112" s="101">
        <f t="shared" si="564"/>
        <v>1</v>
      </c>
      <c r="AI112" s="101">
        <f t="shared" si="564"/>
        <v>18</v>
      </c>
      <c r="AJ112" s="101">
        <f t="shared" si="564"/>
        <v>15</v>
      </c>
      <c r="AK112" s="101">
        <f t="shared" si="564"/>
        <v>4</v>
      </c>
      <c r="AL112" s="101">
        <f t="shared" si="564"/>
        <v>6</v>
      </c>
      <c r="AM112" s="101">
        <f t="shared" si="564"/>
        <v>18</v>
      </c>
      <c r="AN112" s="101">
        <f t="shared" si="564"/>
        <v>13</v>
      </c>
      <c r="AO112" s="101">
        <f t="shared" si="564"/>
        <v>21</v>
      </c>
      <c r="AP112" s="101">
        <f t="shared" si="564"/>
        <v>20</v>
      </c>
      <c r="AQ112" s="101">
        <f t="shared" si="564"/>
        <v>22</v>
      </c>
      <c r="AR112" s="101">
        <f t="shared" ref="AR112:BG112" si="566">IF(AR85=0,23,IFERROR(RANK(AR85,AR$66:AR$88),"n/a"))</f>
        <v>19</v>
      </c>
      <c r="AS112" s="101">
        <f t="shared" si="566"/>
        <v>21</v>
      </c>
      <c r="AT112" s="101">
        <f t="shared" si="566"/>
        <v>19</v>
      </c>
      <c r="AU112" s="101">
        <f t="shared" si="566"/>
        <v>9</v>
      </c>
      <c r="AV112" s="101">
        <f t="shared" si="566"/>
        <v>18</v>
      </c>
      <c r="AW112" s="101">
        <f t="shared" si="566"/>
        <v>5</v>
      </c>
      <c r="AX112" s="101">
        <f t="shared" ref="AX112:AY112" si="567">IF(AX85=0,23,IFERROR(RANK(AX85,AX$66:AX$88),"n/a"))</f>
        <v>19</v>
      </c>
      <c r="AY112" s="101">
        <f t="shared" si="567"/>
        <v>13</v>
      </c>
      <c r="AZ112" s="101">
        <f t="shared" ref="AZ112" si="568">IF(AZ85=0,23,IFERROR(RANK(AZ85,AZ$66:AZ$88),"n/a"))</f>
        <v>16</v>
      </c>
      <c r="BA112" s="101">
        <f t="shared" si="566"/>
        <v>13</v>
      </c>
      <c r="BB112" s="101">
        <f t="shared" si="566"/>
        <v>13</v>
      </c>
      <c r="BC112" s="101">
        <f t="shared" si="566"/>
        <v>7</v>
      </c>
      <c r="BD112" s="101">
        <f t="shared" si="566"/>
        <v>5</v>
      </c>
      <c r="BE112" s="101">
        <f t="shared" si="566"/>
        <v>21</v>
      </c>
      <c r="BF112" s="101">
        <f t="shared" si="566"/>
        <v>9</v>
      </c>
      <c r="BG112" s="102">
        <f t="shared" si="566"/>
        <v>6</v>
      </c>
      <c r="BH112" s="94">
        <f t="shared" si="406"/>
        <v>21</v>
      </c>
    </row>
    <row r="113" spans="1:60" x14ac:dyDescent="0.35">
      <c r="A113" s="97" t="s">
        <v>194</v>
      </c>
      <c r="B113" s="101">
        <f t="shared" ref="B113:C113" si="569">IF(B86=0,23,IFERROR(RANK(B86,B$66:B$88),"n/a"))</f>
        <v>23</v>
      </c>
      <c r="C113" s="101">
        <f t="shared" si="569"/>
        <v>23</v>
      </c>
      <c r="D113" s="101">
        <f t="shared" ref="D113" si="570">IF(D86=0,23,IFERROR(RANK(D86,D$66:D$88),"n/a"))</f>
        <v>2</v>
      </c>
      <c r="E113" s="101">
        <f t="shared" ref="E113:L113" si="571">IF(E86=0,23,IFERROR(RANK(E86,E$66:E$88),"n/a"))</f>
        <v>15</v>
      </c>
      <c r="F113" s="101">
        <f t="shared" si="571"/>
        <v>17</v>
      </c>
      <c r="G113" s="101">
        <f t="shared" si="571"/>
        <v>16</v>
      </c>
      <c r="H113" s="101">
        <f t="shared" si="571"/>
        <v>12</v>
      </c>
      <c r="I113" s="101">
        <f t="shared" si="571"/>
        <v>5</v>
      </c>
      <c r="J113" s="101">
        <f t="shared" si="571"/>
        <v>13</v>
      </c>
      <c r="K113" s="101">
        <f t="shared" ref="K113" si="572">IF(K86=0,23,IFERROR(RANK(K86,K$66:K$88),"n/a"))</f>
        <v>20</v>
      </c>
      <c r="L113" s="101">
        <f t="shared" si="571"/>
        <v>12</v>
      </c>
      <c r="M113" s="101">
        <f t="shared" ref="M113:AQ113" si="573">IF(M86=0,23,IFERROR(RANK(M86,M$66:M$88),"n/a"))</f>
        <v>10</v>
      </c>
      <c r="N113" s="101">
        <f t="shared" si="573"/>
        <v>22</v>
      </c>
      <c r="O113" s="101">
        <f t="shared" si="573"/>
        <v>14</v>
      </c>
      <c r="P113" s="101">
        <f t="shared" si="573"/>
        <v>18</v>
      </c>
      <c r="Q113" s="101">
        <f t="shared" si="573"/>
        <v>19</v>
      </c>
      <c r="R113" s="101">
        <f t="shared" ref="R113:S113" si="574">IF(R86=0,23,IFERROR(RANK(R86,R$66:R$88),"n/a"))</f>
        <v>8</v>
      </c>
      <c r="S113" s="101">
        <f t="shared" si="574"/>
        <v>10</v>
      </c>
      <c r="T113" s="101">
        <f t="shared" si="573"/>
        <v>12</v>
      </c>
      <c r="U113" s="101">
        <f t="shared" si="573"/>
        <v>14</v>
      </c>
      <c r="V113" s="101">
        <f t="shared" si="573"/>
        <v>20</v>
      </c>
      <c r="W113" s="101">
        <f t="shared" si="573"/>
        <v>23</v>
      </c>
      <c r="X113" s="101">
        <f t="shared" si="573"/>
        <v>18</v>
      </c>
      <c r="Y113" s="101">
        <f t="shared" si="573"/>
        <v>8</v>
      </c>
      <c r="Z113" s="101">
        <f t="shared" si="573"/>
        <v>12</v>
      </c>
      <c r="AA113" s="101">
        <f t="shared" si="573"/>
        <v>1</v>
      </c>
      <c r="AB113" s="101">
        <f t="shared" si="573"/>
        <v>8</v>
      </c>
      <c r="AC113" s="101">
        <f t="shared" si="573"/>
        <v>9</v>
      </c>
      <c r="AD113" s="101">
        <f t="shared" si="573"/>
        <v>16</v>
      </c>
      <c r="AE113" s="101">
        <f t="shared" si="573"/>
        <v>6</v>
      </c>
      <c r="AF113" s="101">
        <f t="shared" si="573"/>
        <v>6</v>
      </c>
      <c r="AG113" s="101">
        <f t="shared" si="573"/>
        <v>7</v>
      </c>
      <c r="AH113" s="101">
        <f t="shared" si="573"/>
        <v>20</v>
      </c>
      <c r="AI113" s="101">
        <f t="shared" si="573"/>
        <v>9</v>
      </c>
      <c r="AJ113" s="101">
        <f t="shared" si="573"/>
        <v>2</v>
      </c>
      <c r="AK113" s="101">
        <f t="shared" si="573"/>
        <v>16</v>
      </c>
      <c r="AL113" s="101">
        <f t="shared" si="573"/>
        <v>17</v>
      </c>
      <c r="AM113" s="101">
        <f t="shared" si="573"/>
        <v>6</v>
      </c>
      <c r="AN113" s="101">
        <f t="shared" si="573"/>
        <v>4</v>
      </c>
      <c r="AO113" s="101">
        <f t="shared" si="573"/>
        <v>10</v>
      </c>
      <c r="AP113" s="101">
        <f t="shared" si="573"/>
        <v>5</v>
      </c>
      <c r="AQ113" s="101">
        <f t="shared" si="573"/>
        <v>18</v>
      </c>
      <c r="AR113" s="101">
        <f t="shared" ref="AR113:BG113" si="575">IF(AR86=0,23,IFERROR(RANK(AR86,AR$66:AR$88),"n/a"))</f>
        <v>23</v>
      </c>
      <c r="AS113" s="101">
        <f t="shared" si="575"/>
        <v>16</v>
      </c>
      <c r="AT113" s="101">
        <f t="shared" si="575"/>
        <v>20</v>
      </c>
      <c r="AU113" s="101">
        <f t="shared" si="575"/>
        <v>16</v>
      </c>
      <c r="AV113" s="101">
        <f t="shared" si="575"/>
        <v>9</v>
      </c>
      <c r="AW113" s="101">
        <f t="shared" si="575"/>
        <v>23</v>
      </c>
      <c r="AX113" s="101">
        <f t="shared" ref="AX113:AY113" si="576">IF(AX86=0,23,IFERROR(RANK(AX86,AX$66:AX$88),"n/a"))</f>
        <v>3</v>
      </c>
      <c r="AY113" s="101">
        <f t="shared" si="576"/>
        <v>2</v>
      </c>
      <c r="AZ113" s="101">
        <f t="shared" ref="AZ113" si="577">IF(AZ86=0,23,IFERROR(RANK(AZ86,AZ$66:AZ$88),"n/a"))</f>
        <v>1</v>
      </c>
      <c r="BA113" s="101">
        <f t="shared" si="575"/>
        <v>5</v>
      </c>
      <c r="BB113" s="101">
        <f t="shared" si="575"/>
        <v>3</v>
      </c>
      <c r="BC113" s="101">
        <f t="shared" si="575"/>
        <v>19</v>
      </c>
      <c r="BD113" s="101">
        <f t="shared" si="575"/>
        <v>8</v>
      </c>
      <c r="BE113" s="101">
        <f t="shared" si="575"/>
        <v>19</v>
      </c>
      <c r="BF113" s="101">
        <f t="shared" si="575"/>
        <v>8</v>
      </c>
      <c r="BG113" s="102">
        <f t="shared" si="575"/>
        <v>15</v>
      </c>
      <c r="BH113" s="94">
        <f t="shared" si="406"/>
        <v>22</v>
      </c>
    </row>
    <row r="114" spans="1:60" x14ac:dyDescent="0.35">
      <c r="A114" s="97" t="s">
        <v>195</v>
      </c>
      <c r="B114" s="101">
        <f t="shared" ref="B114:C115" si="578">IF(B87=0,23,IFERROR(RANK(B87,B$66:B$88),"n/a"))</f>
        <v>23</v>
      </c>
      <c r="C114" s="101">
        <f t="shared" si="578"/>
        <v>23</v>
      </c>
      <c r="D114" s="101">
        <f t="shared" ref="D114" si="579">IF(D87=0,23,IFERROR(RANK(D87,D$66:D$88),"n/a"))</f>
        <v>5</v>
      </c>
      <c r="E114" s="101">
        <f t="shared" ref="E114:L114" si="580">IF(E87=0,23,IFERROR(RANK(E87,E$66:E$88),"n/a"))</f>
        <v>23</v>
      </c>
      <c r="F114" s="101">
        <f t="shared" si="580"/>
        <v>19</v>
      </c>
      <c r="G114" s="101">
        <f t="shared" si="580"/>
        <v>23</v>
      </c>
      <c r="H114" s="101">
        <f t="shared" si="580"/>
        <v>16</v>
      </c>
      <c r="I114" s="101">
        <f t="shared" si="580"/>
        <v>11</v>
      </c>
      <c r="J114" s="101">
        <f t="shared" si="580"/>
        <v>20</v>
      </c>
      <c r="K114" s="101">
        <f t="shared" ref="K114" si="581">IF(K87=0,23,IFERROR(RANK(K87,K$66:K$88),"n/a"))</f>
        <v>18</v>
      </c>
      <c r="L114" s="101">
        <f t="shared" si="580"/>
        <v>22</v>
      </c>
      <c r="M114" s="101">
        <f t="shared" ref="M114:AQ114" si="582">IF(M87=0,23,IFERROR(RANK(M87,M$66:M$88),"n/a"))</f>
        <v>11</v>
      </c>
      <c r="N114" s="101">
        <f t="shared" si="582"/>
        <v>13</v>
      </c>
      <c r="O114" s="101">
        <f t="shared" si="582"/>
        <v>6</v>
      </c>
      <c r="P114" s="101">
        <f t="shared" si="582"/>
        <v>15</v>
      </c>
      <c r="Q114" s="101">
        <f t="shared" si="582"/>
        <v>10</v>
      </c>
      <c r="R114" s="101">
        <f t="shared" ref="R114:S114" si="583">IF(R87=0,23,IFERROR(RANK(R87,R$66:R$88),"n/a"))</f>
        <v>1</v>
      </c>
      <c r="S114" s="101">
        <f t="shared" si="583"/>
        <v>3</v>
      </c>
      <c r="T114" s="101">
        <f t="shared" si="582"/>
        <v>9</v>
      </c>
      <c r="U114" s="101">
        <f t="shared" si="582"/>
        <v>3</v>
      </c>
      <c r="V114" s="101">
        <f t="shared" si="582"/>
        <v>23</v>
      </c>
      <c r="W114" s="101">
        <f t="shared" si="582"/>
        <v>5</v>
      </c>
      <c r="X114" s="101">
        <f t="shared" si="582"/>
        <v>7</v>
      </c>
      <c r="Y114" s="101">
        <f t="shared" si="582"/>
        <v>21</v>
      </c>
      <c r="Z114" s="101">
        <f t="shared" si="582"/>
        <v>23</v>
      </c>
      <c r="AA114" s="101">
        <f t="shared" si="582"/>
        <v>23</v>
      </c>
      <c r="AB114" s="101">
        <f t="shared" si="582"/>
        <v>23</v>
      </c>
      <c r="AC114" s="101">
        <f t="shared" si="582"/>
        <v>20</v>
      </c>
      <c r="AD114" s="101">
        <f t="shared" si="582"/>
        <v>15</v>
      </c>
      <c r="AE114" s="101">
        <f t="shared" si="582"/>
        <v>23</v>
      </c>
      <c r="AF114" s="101">
        <f t="shared" si="582"/>
        <v>20</v>
      </c>
      <c r="AG114" s="101">
        <f t="shared" si="582"/>
        <v>10</v>
      </c>
      <c r="AH114" s="101">
        <f t="shared" si="582"/>
        <v>9</v>
      </c>
      <c r="AI114" s="101">
        <f t="shared" si="582"/>
        <v>23</v>
      </c>
      <c r="AJ114" s="101">
        <f t="shared" si="582"/>
        <v>20</v>
      </c>
      <c r="AK114" s="101">
        <f t="shared" si="582"/>
        <v>13</v>
      </c>
      <c r="AL114" s="101">
        <f t="shared" si="582"/>
        <v>21</v>
      </c>
      <c r="AM114" s="101">
        <f t="shared" si="582"/>
        <v>17</v>
      </c>
      <c r="AN114" s="101">
        <f t="shared" si="582"/>
        <v>17</v>
      </c>
      <c r="AO114" s="101">
        <f t="shared" si="582"/>
        <v>23</v>
      </c>
      <c r="AP114" s="101">
        <f t="shared" si="582"/>
        <v>22</v>
      </c>
      <c r="AQ114" s="101">
        <f t="shared" si="582"/>
        <v>1</v>
      </c>
      <c r="AR114" s="101">
        <f t="shared" ref="AR114:BG114" si="584">IF(AR87=0,23,IFERROR(RANK(AR87,AR$66:AR$88),"n/a"))</f>
        <v>12</v>
      </c>
      <c r="AS114" s="101">
        <f t="shared" si="584"/>
        <v>7</v>
      </c>
      <c r="AT114" s="101">
        <f t="shared" si="584"/>
        <v>17</v>
      </c>
      <c r="AU114" s="101">
        <f t="shared" si="584"/>
        <v>15</v>
      </c>
      <c r="AV114" s="101">
        <f t="shared" si="584"/>
        <v>15</v>
      </c>
      <c r="AW114" s="101">
        <f t="shared" si="584"/>
        <v>14</v>
      </c>
      <c r="AX114" s="101">
        <f t="shared" ref="AX114:AY114" si="585">IF(AX87=0,23,IFERROR(RANK(AX87,AX$66:AX$88),"n/a"))</f>
        <v>23</v>
      </c>
      <c r="AY114" s="101">
        <f t="shared" si="585"/>
        <v>20</v>
      </c>
      <c r="AZ114" s="101">
        <f t="shared" ref="AZ114" si="586">IF(AZ87=0,23,IFERROR(RANK(AZ87,AZ$66:AZ$88),"n/a"))</f>
        <v>13</v>
      </c>
      <c r="BA114" s="101">
        <f t="shared" si="584"/>
        <v>18</v>
      </c>
      <c r="BB114" s="101">
        <f t="shared" si="584"/>
        <v>21</v>
      </c>
      <c r="BC114" s="101">
        <f t="shared" si="584"/>
        <v>14</v>
      </c>
      <c r="BD114" s="101">
        <f t="shared" si="584"/>
        <v>2</v>
      </c>
      <c r="BE114" s="101">
        <f t="shared" si="584"/>
        <v>23</v>
      </c>
      <c r="BF114" s="101">
        <f t="shared" si="584"/>
        <v>23</v>
      </c>
      <c r="BG114" s="102">
        <f t="shared" si="584"/>
        <v>21</v>
      </c>
      <c r="BH114" s="94">
        <f t="shared" si="406"/>
        <v>23</v>
      </c>
    </row>
    <row r="115" spans="1:60" ht="15" thickBot="1" x14ac:dyDescent="0.4">
      <c r="A115" s="98" t="s">
        <v>196</v>
      </c>
      <c r="B115" s="103">
        <f t="shared" si="578"/>
        <v>23</v>
      </c>
      <c r="C115" s="103">
        <f t="shared" si="578"/>
        <v>23</v>
      </c>
      <c r="D115" s="103">
        <f t="shared" ref="D115" si="587">IF(D88=0,23,IFERROR(RANK(D88,D$66:D$88),"n/a"))</f>
        <v>14</v>
      </c>
      <c r="E115" s="103">
        <f t="shared" ref="E115:L115" si="588">IF(E88=0,23,IFERROR(RANK(E88,E$66:E$88),"n/a"))</f>
        <v>8</v>
      </c>
      <c r="F115" s="103">
        <f t="shared" si="588"/>
        <v>8</v>
      </c>
      <c r="G115" s="103">
        <f t="shared" si="588"/>
        <v>10</v>
      </c>
      <c r="H115" s="103">
        <f t="shared" si="588"/>
        <v>6</v>
      </c>
      <c r="I115" s="103">
        <f t="shared" si="588"/>
        <v>6</v>
      </c>
      <c r="J115" s="103">
        <f t="shared" si="588"/>
        <v>2</v>
      </c>
      <c r="K115" s="103">
        <f t="shared" ref="K115" si="589">IF(K88=0,23,IFERROR(RANK(K88,K$66:K$88),"n/a"))</f>
        <v>4</v>
      </c>
      <c r="L115" s="103">
        <f t="shared" si="588"/>
        <v>10</v>
      </c>
      <c r="M115" s="103">
        <f t="shared" ref="M115:AQ115" si="590">IF(M88=0,23,IFERROR(RANK(M88,M$66:M$88),"n/a"))</f>
        <v>22</v>
      </c>
      <c r="N115" s="103">
        <f t="shared" si="590"/>
        <v>12</v>
      </c>
      <c r="O115" s="103">
        <f t="shared" si="590"/>
        <v>16</v>
      </c>
      <c r="P115" s="103">
        <f t="shared" si="590"/>
        <v>5</v>
      </c>
      <c r="Q115" s="103">
        <f t="shared" si="590"/>
        <v>12</v>
      </c>
      <c r="R115" s="103">
        <f t="shared" ref="R115:S115" si="591">IF(R88=0,23,IFERROR(RANK(R88,R$66:R$88),"n/a"))</f>
        <v>7</v>
      </c>
      <c r="S115" s="103">
        <f t="shared" si="591"/>
        <v>13</v>
      </c>
      <c r="T115" s="103">
        <f t="shared" si="590"/>
        <v>7</v>
      </c>
      <c r="U115" s="103">
        <f t="shared" si="590"/>
        <v>16</v>
      </c>
      <c r="V115" s="103">
        <f t="shared" si="590"/>
        <v>22</v>
      </c>
      <c r="W115" s="103">
        <f t="shared" si="590"/>
        <v>11</v>
      </c>
      <c r="X115" s="103">
        <f t="shared" si="590"/>
        <v>20</v>
      </c>
      <c r="Y115" s="103">
        <f t="shared" si="590"/>
        <v>12</v>
      </c>
      <c r="Z115" s="103">
        <f t="shared" si="590"/>
        <v>10</v>
      </c>
      <c r="AA115" s="103">
        <f t="shared" si="590"/>
        <v>6</v>
      </c>
      <c r="AB115" s="103">
        <f t="shared" si="590"/>
        <v>15</v>
      </c>
      <c r="AC115" s="103">
        <f t="shared" si="590"/>
        <v>12</v>
      </c>
      <c r="AD115" s="103">
        <f t="shared" si="590"/>
        <v>2</v>
      </c>
      <c r="AE115" s="103">
        <f t="shared" si="590"/>
        <v>14</v>
      </c>
      <c r="AF115" s="103">
        <f t="shared" si="590"/>
        <v>2</v>
      </c>
      <c r="AG115" s="103">
        <f t="shared" si="590"/>
        <v>16</v>
      </c>
      <c r="AH115" s="103">
        <f t="shared" si="590"/>
        <v>12</v>
      </c>
      <c r="AI115" s="103">
        <f t="shared" si="590"/>
        <v>12</v>
      </c>
      <c r="AJ115" s="103">
        <f t="shared" si="590"/>
        <v>11</v>
      </c>
      <c r="AK115" s="103">
        <f t="shared" si="590"/>
        <v>19</v>
      </c>
      <c r="AL115" s="103">
        <f t="shared" si="590"/>
        <v>12</v>
      </c>
      <c r="AM115" s="103">
        <f t="shared" si="590"/>
        <v>22</v>
      </c>
      <c r="AN115" s="103">
        <f t="shared" si="590"/>
        <v>21</v>
      </c>
      <c r="AO115" s="103">
        <f t="shared" si="590"/>
        <v>15</v>
      </c>
      <c r="AP115" s="103">
        <f t="shared" si="590"/>
        <v>16</v>
      </c>
      <c r="AQ115" s="103">
        <f t="shared" si="590"/>
        <v>19</v>
      </c>
      <c r="AR115" s="103">
        <f t="shared" ref="AR115:BG115" si="592">IF(AR88=0,23,IFERROR(RANK(AR88,AR$66:AR$88),"n/a"))</f>
        <v>10</v>
      </c>
      <c r="AS115" s="103">
        <f t="shared" si="592"/>
        <v>19</v>
      </c>
      <c r="AT115" s="103">
        <f t="shared" si="592"/>
        <v>11</v>
      </c>
      <c r="AU115" s="103">
        <f t="shared" si="592"/>
        <v>19</v>
      </c>
      <c r="AV115" s="103">
        <f t="shared" si="592"/>
        <v>8</v>
      </c>
      <c r="AW115" s="103">
        <f t="shared" si="592"/>
        <v>8</v>
      </c>
      <c r="AX115" s="103">
        <f t="shared" ref="AX115:AY115" si="593">IF(AX88=0,23,IFERROR(RANK(AX88,AX$66:AX$88),"n/a"))</f>
        <v>11</v>
      </c>
      <c r="AY115" s="103">
        <f t="shared" si="593"/>
        <v>12</v>
      </c>
      <c r="AZ115" s="103">
        <f t="shared" ref="AZ115" si="594">IF(AZ88=0,23,IFERROR(RANK(AZ88,AZ$66:AZ$88),"n/a"))</f>
        <v>10</v>
      </c>
      <c r="BA115" s="103">
        <f t="shared" si="592"/>
        <v>12</v>
      </c>
      <c r="BB115" s="103">
        <f t="shared" si="592"/>
        <v>20</v>
      </c>
      <c r="BC115" s="103">
        <f t="shared" si="592"/>
        <v>9</v>
      </c>
      <c r="BD115" s="103">
        <f t="shared" si="592"/>
        <v>17</v>
      </c>
      <c r="BE115" s="103">
        <f t="shared" si="592"/>
        <v>13</v>
      </c>
      <c r="BF115" s="103">
        <f>IF(BF88=0,23,IFERROR(RANK(BF88,BF$66:BF$88),"n/a"))</f>
        <v>23</v>
      </c>
      <c r="BG115" s="104">
        <f t="shared" si="592"/>
        <v>9</v>
      </c>
      <c r="BH115" s="94">
        <f t="shared" si="406"/>
        <v>24</v>
      </c>
    </row>
    <row r="117" spans="1:60" x14ac:dyDescent="0.35">
      <c r="A117">
        <v>1</v>
      </c>
      <c r="B117">
        <f>+A117+1</f>
        <v>2</v>
      </c>
      <c r="C117">
        <f t="shared" ref="C117:AT117" si="595">+B117+1</f>
        <v>3</v>
      </c>
      <c r="D117">
        <f t="shared" si="595"/>
        <v>4</v>
      </c>
      <c r="E117">
        <f t="shared" si="595"/>
        <v>5</v>
      </c>
      <c r="F117">
        <f t="shared" si="595"/>
        <v>6</v>
      </c>
      <c r="G117">
        <f t="shared" si="595"/>
        <v>7</v>
      </c>
      <c r="H117">
        <f t="shared" si="595"/>
        <v>8</v>
      </c>
      <c r="I117">
        <f t="shared" si="595"/>
        <v>9</v>
      </c>
      <c r="J117">
        <f t="shared" si="595"/>
        <v>10</v>
      </c>
      <c r="K117">
        <f t="shared" si="595"/>
        <v>11</v>
      </c>
      <c r="L117">
        <f t="shared" si="595"/>
        <v>12</v>
      </c>
      <c r="M117">
        <f t="shared" si="595"/>
        <v>13</v>
      </c>
      <c r="N117">
        <f t="shared" si="595"/>
        <v>14</v>
      </c>
      <c r="O117">
        <f t="shared" si="595"/>
        <v>15</v>
      </c>
      <c r="P117">
        <f t="shared" si="595"/>
        <v>16</v>
      </c>
      <c r="Q117">
        <f t="shared" si="595"/>
        <v>17</v>
      </c>
      <c r="R117">
        <f t="shared" si="595"/>
        <v>18</v>
      </c>
      <c r="S117">
        <f t="shared" si="595"/>
        <v>19</v>
      </c>
      <c r="T117">
        <f t="shared" si="595"/>
        <v>20</v>
      </c>
      <c r="U117">
        <f t="shared" si="595"/>
        <v>21</v>
      </c>
      <c r="V117">
        <f t="shared" si="595"/>
        <v>22</v>
      </c>
      <c r="W117">
        <f t="shared" si="595"/>
        <v>23</v>
      </c>
      <c r="X117">
        <f t="shared" si="595"/>
        <v>24</v>
      </c>
      <c r="Y117">
        <f t="shared" si="595"/>
        <v>25</v>
      </c>
      <c r="Z117">
        <f t="shared" si="595"/>
        <v>26</v>
      </c>
      <c r="AA117">
        <f t="shared" si="595"/>
        <v>27</v>
      </c>
      <c r="AB117">
        <f t="shared" si="595"/>
        <v>28</v>
      </c>
      <c r="AC117">
        <f t="shared" si="595"/>
        <v>29</v>
      </c>
      <c r="AD117">
        <f t="shared" si="595"/>
        <v>30</v>
      </c>
      <c r="AE117">
        <f t="shared" si="595"/>
        <v>31</v>
      </c>
      <c r="AF117">
        <f t="shared" si="595"/>
        <v>32</v>
      </c>
      <c r="AG117">
        <f t="shared" si="595"/>
        <v>33</v>
      </c>
      <c r="AH117">
        <f t="shared" si="595"/>
        <v>34</v>
      </c>
      <c r="AI117">
        <f t="shared" si="595"/>
        <v>35</v>
      </c>
      <c r="AJ117">
        <f t="shared" si="595"/>
        <v>36</v>
      </c>
      <c r="AK117">
        <f t="shared" si="595"/>
        <v>37</v>
      </c>
      <c r="AL117">
        <f t="shared" si="595"/>
        <v>38</v>
      </c>
      <c r="AM117">
        <f t="shared" si="595"/>
        <v>39</v>
      </c>
      <c r="AN117">
        <f t="shared" si="595"/>
        <v>40</v>
      </c>
      <c r="AO117">
        <f t="shared" si="595"/>
        <v>41</v>
      </c>
      <c r="AP117">
        <f t="shared" si="595"/>
        <v>42</v>
      </c>
      <c r="AQ117">
        <f t="shared" si="595"/>
        <v>43</v>
      </c>
      <c r="AR117">
        <f t="shared" si="595"/>
        <v>44</v>
      </c>
      <c r="AS117">
        <f t="shared" si="595"/>
        <v>45</v>
      </c>
      <c r="AT117">
        <f t="shared" si="595"/>
        <v>46</v>
      </c>
      <c r="AU117">
        <f t="shared" ref="AU117" si="596">+AT117+1</f>
        <v>47</v>
      </c>
      <c r="AV117">
        <f t="shared" ref="AV117" si="597">+AU117+1</f>
        <v>48</v>
      </c>
      <c r="AW117">
        <f t="shared" ref="AW117" si="598">+AV117+1</f>
        <v>49</v>
      </c>
      <c r="AX117">
        <f t="shared" ref="AX117" si="599">+AW117+1</f>
        <v>50</v>
      </c>
      <c r="AY117">
        <f t="shared" ref="AY117" si="600">+AX117+1</f>
        <v>51</v>
      </c>
      <c r="AZ117">
        <f t="shared" ref="AZ117" si="601">+AY117+1</f>
        <v>52</v>
      </c>
      <c r="BA117">
        <f t="shared" ref="BA117" si="602">+AZ117+1</f>
        <v>53</v>
      </c>
      <c r="BB117">
        <f t="shared" ref="BB117" si="603">+BA117+1</f>
        <v>54</v>
      </c>
      <c r="BC117">
        <f t="shared" ref="BC117" si="604">+BB117+1</f>
        <v>55</v>
      </c>
      <c r="BD117">
        <f t="shared" ref="BD117" si="605">+BC117+1</f>
        <v>56</v>
      </c>
      <c r="BE117">
        <f t="shared" ref="BE117" si="606">+BD117+1</f>
        <v>57</v>
      </c>
      <c r="BF117">
        <f t="shared" ref="BF117" si="607">+BE117+1</f>
        <v>58</v>
      </c>
      <c r="BG117">
        <f t="shared" ref="BG117" si="608">+BF117+1</f>
        <v>59</v>
      </c>
    </row>
  </sheetData>
  <autoFilter ref="A5:S28" xr:uid="{00000000-0001-0000-0300-000000000000}"/>
  <mergeCells count="6">
    <mergeCell ref="U64:AF64"/>
    <mergeCell ref="U91:AF91"/>
    <mergeCell ref="AG91:AN91"/>
    <mergeCell ref="AG64:AN64"/>
    <mergeCell ref="B64:G64"/>
    <mergeCell ref="B91:G91"/>
  </mergeCells>
  <phoneticPr fontId="7" type="noConversion"/>
  <conditionalFormatting sqref="B66:B88">
    <cfRule type="top10" dxfId="113" priority="131" bottom="1" rank="1"/>
    <cfRule type="top10" dxfId="112" priority="132" rank="1"/>
  </conditionalFormatting>
  <conditionalFormatting sqref="C66:C88">
    <cfRule type="top10" dxfId="111" priority="130" rank="1"/>
    <cfRule type="top10" dxfId="110" priority="129" bottom="1" rank="1"/>
  </conditionalFormatting>
  <conditionalFormatting sqref="D66:D88">
    <cfRule type="top10" dxfId="109" priority="128" rank="1"/>
    <cfRule type="top10" dxfId="108" priority="127" bottom="1" rank="1"/>
  </conditionalFormatting>
  <conditionalFormatting sqref="E66:E88">
    <cfRule type="top10" dxfId="107" priority="125" bottom="1" rank="1"/>
    <cfRule type="top10" dxfId="106" priority="126" rank="1"/>
  </conditionalFormatting>
  <conditionalFormatting sqref="F66:F88">
    <cfRule type="top10" dxfId="105" priority="124" rank="1"/>
    <cfRule type="top10" dxfId="104" priority="123" bottom="1" rank="1"/>
  </conditionalFormatting>
  <conditionalFormatting sqref="G66:G88">
    <cfRule type="top10" dxfId="103" priority="122" rank="1"/>
    <cfRule type="top10" dxfId="102" priority="121" bottom="1" rank="1"/>
  </conditionalFormatting>
  <conditionalFormatting sqref="H66:H88">
    <cfRule type="top10" dxfId="101" priority="118" rank="1"/>
    <cfRule type="top10" dxfId="100" priority="117" bottom="1" rank="1"/>
  </conditionalFormatting>
  <conditionalFormatting sqref="I66:I88">
    <cfRule type="top10" dxfId="99" priority="116" rank="1"/>
    <cfRule type="top10" dxfId="98" priority="115" bottom="1" rank="1"/>
  </conditionalFormatting>
  <conditionalFormatting sqref="J66:J88">
    <cfRule type="top10" dxfId="97" priority="114" rank="1"/>
    <cfRule type="top10" dxfId="96" priority="113" bottom="1" rank="1"/>
  </conditionalFormatting>
  <conditionalFormatting sqref="K66:K88">
    <cfRule type="top10" dxfId="95" priority="112" rank="1"/>
    <cfRule type="top10" dxfId="94" priority="111" bottom="1" rank="1"/>
  </conditionalFormatting>
  <conditionalFormatting sqref="L66:L88">
    <cfRule type="top10" dxfId="93" priority="107" bottom="1" rank="1"/>
    <cfRule type="top10" dxfId="92" priority="108" rank="1"/>
  </conditionalFormatting>
  <conditionalFormatting sqref="M66:M88">
    <cfRule type="top10" dxfId="91" priority="106" rank="1"/>
    <cfRule type="top10" dxfId="90" priority="105" bottom="1" rank="1"/>
  </conditionalFormatting>
  <conditionalFormatting sqref="N66:N88">
    <cfRule type="top10" dxfId="89" priority="94" rank="1"/>
    <cfRule type="top10" dxfId="88" priority="93" bottom="1" rank="1"/>
  </conditionalFormatting>
  <conditionalFormatting sqref="O66:O88">
    <cfRule type="top10" dxfId="87" priority="92" rank="1"/>
    <cfRule type="top10" dxfId="86" priority="91" bottom="1" rank="1"/>
  </conditionalFormatting>
  <conditionalFormatting sqref="P66:P88">
    <cfRule type="top10" dxfId="85" priority="90" rank="1"/>
    <cfRule type="top10" dxfId="84" priority="89" bottom="1" rank="1"/>
  </conditionalFormatting>
  <conditionalFormatting sqref="Q66:Q88">
    <cfRule type="top10" dxfId="83" priority="88" rank="1"/>
    <cfRule type="top10" dxfId="82" priority="87" bottom="1" rank="1"/>
  </conditionalFormatting>
  <conditionalFormatting sqref="R66:R88">
    <cfRule type="top10" dxfId="81" priority="86" rank="1"/>
    <cfRule type="top10" dxfId="80" priority="85" bottom="1" rank="1"/>
  </conditionalFormatting>
  <conditionalFormatting sqref="S66:S88">
    <cfRule type="top10" dxfId="79" priority="84" rank="1"/>
    <cfRule type="top10" dxfId="78" priority="83" bottom="1" rank="1"/>
  </conditionalFormatting>
  <conditionalFormatting sqref="T66:T88">
    <cfRule type="top10" dxfId="77" priority="82" rank="1"/>
    <cfRule type="top10" dxfId="76" priority="81" bottom="1" rank="1"/>
  </conditionalFormatting>
  <conditionalFormatting sqref="U66:U88">
    <cfRule type="top10" dxfId="75" priority="80" rank="1"/>
    <cfRule type="top10" dxfId="74" priority="79" bottom="1" rank="1"/>
  </conditionalFormatting>
  <conditionalFormatting sqref="V66:V88">
    <cfRule type="top10" dxfId="73" priority="78" rank="1"/>
    <cfRule type="top10" dxfId="72" priority="77" bottom="1" rank="1"/>
  </conditionalFormatting>
  <conditionalFormatting sqref="W66:W88">
    <cfRule type="top10" dxfId="71" priority="75" bottom="1" rank="1"/>
    <cfRule type="top10" dxfId="70" priority="76" rank="1"/>
  </conditionalFormatting>
  <conditionalFormatting sqref="X66:X88">
    <cfRule type="top10" dxfId="69" priority="74" rank="1"/>
    <cfRule type="top10" dxfId="68" priority="73" bottom="1" rank="1"/>
  </conditionalFormatting>
  <conditionalFormatting sqref="Y66:Y88">
    <cfRule type="top10" dxfId="67" priority="72" rank="1"/>
    <cfRule type="top10" dxfId="66" priority="71" bottom="1" rank="1"/>
  </conditionalFormatting>
  <conditionalFormatting sqref="Z66:Z88">
    <cfRule type="top10" dxfId="65" priority="70" rank="1"/>
    <cfRule type="top10" dxfId="64" priority="69" bottom="1" rank="1"/>
  </conditionalFormatting>
  <conditionalFormatting sqref="AA66:AA88">
    <cfRule type="top10" dxfId="63" priority="68" rank="1"/>
    <cfRule type="top10" dxfId="62" priority="67" bottom="1" rank="1"/>
  </conditionalFormatting>
  <conditionalFormatting sqref="AB66:AB88">
    <cfRule type="top10" dxfId="61" priority="66" rank="1"/>
    <cfRule type="top10" dxfId="60" priority="65" bottom="1" rank="1"/>
  </conditionalFormatting>
  <conditionalFormatting sqref="AC66:AC88">
    <cfRule type="top10" dxfId="59" priority="64" rank="1"/>
    <cfRule type="top10" dxfId="58" priority="63" bottom="1" rank="1"/>
  </conditionalFormatting>
  <conditionalFormatting sqref="AD66:AD88">
    <cfRule type="top10" dxfId="57" priority="61" bottom="1" rank="1"/>
    <cfRule type="top10" dxfId="56" priority="62" rank="1"/>
  </conditionalFormatting>
  <conditionalFormatting sqref="AE66:AE88">
    <cfRule type="top10" dxfId="55" priority="60" rank="1"/>
    <cfRule type="top10" dxfId="54" priority="59" bottom="1" rank="1"/>
  </conditionalFormatting>
  <conditionalFormatting sqref="AF66:AF88">
    <cfRule type="top10" dxfId="53" priority="58" rank="1"/>
    <cfRule type="top10" dxfId="52" priority="57" bottom="1" rank="1"/>
  </conditionalFormatting>
  <conditionalFormatting sqref="AG66:AG88">
    <cfRule type="top10" dxfId="51" priority="56" rank="1"/>
    <cfRule type="top10" dxfId="50" priority="55" bottom="1" rank="1"/>
  </conditionalFormatting>
  <conditionalFormatting sqref="AH66:AH88">
    <cfRule type="top10" dxfId="49" priority="54" rank="1"/>
    <cfRule type="top10" dxfId="48" priority="53" bottom="1" rank="1"/>
  </conditionalFormatting>
  <conditionalFormatting sqref="AI66:AI88">
    <cfRule type="top10" dxfId="47" priority="52" rank="1"/>
    <cfRule type="top10" dxfId="46" priority="51" bottom="1" rank="1"/>
  </conditionalFormatting>
  <conditionalFormatting sqref="AJ66:AJ88">
    <cfRule type="top10" dxfId="45" priority="50" rank="1"/>
    <cfRule type="top10" dxfId="44" priority="49" bottom="1" rank="1"/>
  </conditionalFormatting>
  <conditionalFormatting sqref="AK66:AK88">
    <cfRule type="top10" dxfId="43" priority="47" bottom="1" rank="1"/>
    <cfRule type="top10" dxfId="42" priority="48" rank="1"/>
  </conditionalFormatting>
  <conditionalFormatting sqref="AL66:AL88">
    <cfRule type="top10" dxfId="41" priority="46" rank="1"/>
    <cfRule type="top10" dxfId="40" priority="45" bottom="1" rank="1"/>
  </conditionalFormatting>
  <conditionalFormatting sqref="AM66:AM88">
    <cfRule type="top10" dxfId="39" priority="44" rank="1"/>
    <cfRule type="top10" dxfId="38" priority="43" bottom="1" rank="1"/>
  </conditionalFormatting>
  <conditionalFormatting sqref="AN66:AN88">
    <cfRule type="top10" dxfId="37" priority="42" rank="1"/>
    <cfRule type="top10" dxfId="36" priority="41" bottom="1" rank="1"/>
  </conditionalFormatting>
  <conditionalFormatting sqref="AO66:AO88">
    <cfRule type="top10" dxfId="35" priority="40" rank="1"/>
    <cfRule type="top10" dxfId="34" priority="39" bottom="1" rank="1"/>
  </conditionalFormatting>
  <conditionalFormatting sqref="AP66:AP88">
    <cfRule type="top10" dxfId="33" priority="38" rank="1"/>
    <cfRule type="top10" dxfId="32" priority="37" bottom="1" rank="1"/>
  </conditionalFormatting>
  <conditionalFormatting sqref="AQ66:AQ88">
    <cfRule type="top10" dxfId="31" priority="36" rank="1"/>
    <cfRule type="top10" dxfId="30" priority="35" bottom="1" rank="1"/>
  </conditionalFormatting>
  <conditionalFormatting sqref="AR66:AR88">
    <cfRule type="top10" dxfId="29" priority="34" rank="1"/>
    <cfRule type="top10" dxfId="28" priority="33" bottom="1" rank="1"/>
  </conditionalFormatting>
  <conditionalFormatting sqref="AS66:AS88">
    <cfRule type="top10" dxfId="27" priority="32" rank="1"/>
    <cfRule type="top10" dxfId="26" priority="31" bottom="1" rank="1"/>
  </conditionalFormatting>
  <conditionalFormatting sqref="AT66:AT88">
    <cfRule type="top10" dxfId="25" priority="30" rank="1"/>
    <cfRule type="top10" dxfId="24" priority="29" bottom="1" rank="1"/>
  </conditionalFormatting>
  <conditionalFormatting sqref="AU66:AU88">
    <cfRule type="top10" dxfId="23" priority="24" rank="1"/>
    <cfRule type="top10" dxfId="22" priority="23" bottom="1" rank="1"/>
  </conditionalFormatting>
  <conditionalFormatting sqref="AV66:AV88">
    <cfRule type="top10" dxfId="21" priority="22" rank="1"/>
    <cfRule type="top10" dxfId="20" priority="21" bottom="1" rank="1"/>
  </conditionalFormatting>
  <conditionalFormatting sqref="AW66:AW88">
    <cfRule type="top10" dxfId="19" priority="20" rank="1"/>
    <cfRule type="top10" dxfId="18" priority="19" bottom="1" rank="1"/>
  </conditionalFormatting>
  <conditionalFormatting sqref="AX66:AX88">
    <cfRule type="top10" dxfId="17" priority="18" rank="1"/>
    <cfRule type="top10" dxfId="16" priority="17" bottom="1" rank="1"/>
  </conditionalFormatting>
  <conditionalFormatting sqref="AY66:AZ88">
    <cfRule type="top10" dxfId="15" priority="16" rank="1"/>
    <cfRule type="top10" dxfId="14" priority="15" bottom="1" rank="1"/>
  </conditionalFormatting>
  <conditionalFormatting sqref="BA66:BA88">
    <cfRule type="top10" dxfId="13" priority="14" rank="1"/>
    <cfRule type="top10" dxfId="12" priority="13" bottom="1" rank="1"/>
  </conditionalFormatting>
  <conditionalFormatting sqref="BB66:BB88">
    <cfRule type="top10" dxfId="11" priority="12" rank="1"/>
    <cfRule type="top10" dxfId="10" priority="11" bottom="1" rank="1"/>
  </conditionalFormatting>
  <conditionalFormatting sqref="BC66:BC88">
    <cfRule type="top10" dxfId="9" priority="10" rank="1"/>
    <cfRule type="top10" dxfId="8" priority="9" bottom="1" rank="1"/>
  </conditionalFormatting>
  <conditionalFormatting sqref="BD66:BD88">
    <cfRule type="top10" dxfId="7" priority="7" bottom="1" rank="1"/>
    <cfRule type="top10" dxfId="6" priority="8" rank="1"/>
  </conditionalFormatting>
  <conditionalFormatting sqref="BE66:BE88">
    <cfRule type="top10" dxfId="5" priority="6" rank="1"/>
    <cfRule type="top10" dxfId="4" priority="5" bottom="1" rank="1"/>
  </conditionalFormatting>
  <conditionalFormatting sqref="BF66:BF88">
    <cfRule type="top10" dxfId="3" priority="4" rank="1"/>
    <cfRule type="top10" dxfId="2" priority="3" bottom="1" rank="1"/>
  </conditionalFormatting>
  <conditionalFormatting sqref="BG66:BG88">
    <cfRule type="top10" dxfId="1" priority="1" bottom="1" rank="1"/>
    <cfRule type="top10" dxfId="0" priority="2" rank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8524D4-01BF-4467-B25D-C41142857BF5}">
          <x14:formula1>
            <xm:f>Años!$A$2:$A$3</xm:f>
          </x14:formula1>
          <xm:sqref>B1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57e25d-4f31-4727-a405-2c57992a3c74">
      <Terms xmlns="http://schemas.microsoft.com/office/infopath/2007/PartnerControls"/>
    </lcf76f155ced4ddcb4097134ff3c332f>
    <TaxCatchAll xmlns="edae7bcf-f623-4e84-b29c-8fbbd64fa7d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59AA0E696504C9934A1AE31830C41" ma:contentTypeVersion="16" ma:contentTypeDescription="Create a new document." ma:contentTypeScope="" ma:versionID="2401ad93b258529c99367996a53e6fce">
  <xsd:schema xmlns:xsd="http://www.w3.org/2001/XMLSchema" xmlns:xs="http://www.w3.org/2001/XMLSchema" xmlns:p="http://schemas.microsoft.com/office/2006/metadata/properties" xmlns:ns2="2557e25d-4f31-4727-a405-2c57992a3c74" xmlns:ns3="edae7bcf-f623-4e84-b29c-8fbbd64fa7d6" targetNamespace="http://schemas.microsoft.com/office/2006/metadata/properties" ma:root="true" ma:fieldsID="1ea0c686af554f1613c7b377a7a7c248" ns2:_="" ns3:_="">
    <xsd:import namespace="2557e25d-4f31-4727-a405-2c57992a3c74"/>
    <xsd:import namespace="edae7bcf-f623-4e84-b29c-8fbbd64fa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7e25d-4f31-4727-a405-2c57992a3c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b8d158-0885-486b-9936-ed9c1ce6d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7bcf-f623-4e84-b29c-8fbbd64fa7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e1b251-41ec-418f-a4a2-1f71a1f25900}" ma:internalName="TaxCatchAll" ma:showField="CatchAllData" ma:web="edae7bcf-f623-4e84-b29c-8fbbd64fa7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513BFA-A0C3-49FC-9437-AB3414EB095E}">
  <ds:schemaRefs>
    <ds:schemaRef ds:uri="http://schemas.microsoft.com/office/2006/metadata/properties"/>
    <ds:schemaRef ds:uri="http://schemas.microsoft.com/office/infopath/2007/PartnerControls"/>
    <ds:schemaRef ds:uri="2557e25d-4f31-4727-a405-2c57992a3c74"/>
    <ds:schemaRef ds:uri="edae7bcf-f623-4e84-b29c-8fbbd64fa7d6"/>
  </ds:schemaRefs>
</ds:datastoreItem>
</file>

<file path=customXml/itemProps2.xml><?xml version="1.0" encoding="utf-8"?>
<ds:datastoreItem xmlns:ds="http://schemas.openxmlformats.org/officeDocument/2006/customXml" ds:itemID="{F8B5196B-226F-450E-BA93-CA85BE749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57e25d-4f31-4727-a405-2c57992a3c74"/>
    <ds:schemaRef ds:uri="edae7bcf-f623-4e84-b29c-8fbbd64fa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352CC6-BCF9-4373-B934-34A9F7FF11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67</vt:i4>
      </vt:variant>
    </vt:vector>
  </HeadingPairs>
  <TitlesOfParts>
    <vt:vector size="67" baseType="lpstr">
      <vt:lpstr>Estructura</vt:lpstr>
      <vt:lpstr>Gráfico</vt:lpstr>
      <vt:lpstr>Años</vt:lpstr>
      <vt:lpstr>Datos Consolidados</vt:lpstr>
      <vt:lpstr>Datos Consolidados (Ori 24)</vt:lpstr>
      <vt:lpstr>Datos Consolidados (Ori 25)</vt:lpstr>
      <vt:lpstr>Listas</vt:lpstr>
      <vt:lpstr>ISE - Trabajo</vt:lpstr>
      <vt:lpstr>Resultados</vt:lpstr>
      <vt:lpstr>FIN-1-1</vt:lpstr>
      <vt:lpstr>FIN-1-2</vt:lpstr>
      <vt:lpstr>FIN-1-3</vt:lpstr>
      <vt:lpstr>FIN-2-1</vt:lpstr>
      <vt:lpstr>FIN-2-2</vt:lpstr>
      <vt:lpstr>FIN-2-3</vt:lpstr>
      <vt:lpstr>CHHC-1-1</vt:lpstr>
      <vt:lpstr>CHHC-1-2</vt:lpstr>
      <vt:lpstr>CHHC-1-3</vt:lpstr>
      <vt:lpstr>CHHC-1-4</vt:lpstr>
      <vt:lpstr>CHHC-2-1</vt:lpstr>
      <vt:lpstr>CHHC-2-2</vt:lpstr>
      <vt:lpstr>CS-1-1</vt:lpstr>
      <vt:lpstr>CS-1-2</vt:lpstr>
      <vt:lpstr>CS-1-3</vt:lpstr>
      <vt:lpstr>CS-1-4</vt:lpstr>
      <vt:lpstr>CS-1-5</vt:lpstr>
      <vt:lpstr>CS-2-1</vt:lpstr>
      <vt:lpstr>CS-2-2</vt:lpstr>
      <vt:lpstr>EN-1-1</vt:lpstr>
      <vt:lpstr>EN-1-2</vt:lpstr>
      <vt:lpstr>EN-1-3</vt:lpstr>
      <vt:lpstr>EN-1-4</vt:lpstr>
      <vt:lpstr>EN-2-1</vt:lpstr>
      <vt:lpstr>EN-2-2</vt:lpstr>
      <vt:lpstr>EN-2-3</vt:lpstr>
      <vt:lpstr>EN-2-4</vt:lpstr>
      <vt:lpstr>EN-2-5</vt:lpstr>
      <vt:lpstr>EN-2-6</vt:lpstr>
      <vt:lpstr>EN-2-7</vt:lpstr>
      <vt:lpstr>EN-2-8</vt:lpstr>
      <vt:lpstr>INF-1-1</vt:lpstr>
      <vt:lpstr>INF-1-2</vt:lpstr>
      <vt:lpstr>INF-1-3</vt:lpstr>
      <vt:lpstr>INF-2-1</vt:lpstr>
      <vt:lpstr>INF-2-2</vt:lpstr>
      <vt:lpstr>INF-2-3</vt:lpstr>
      <vt:lpstr>INF-2-4</vt:lpstr>
      <vt:lpstr>INF-2-5</vt:lpstr>
      <vt:lpstr>ATIE-1-1</vt:lpstr>
      <vt:lpstr>ATIE-1-2</vt:lpstr>
      <vt:lpstr>ATIE-1-3</vt:lpstr>
      <vt:lpstr>ATIE-1-4</vt:lpstr>
      <vt:lpstr>ATIE-2-1</vt:lpstr>
      <vt:lpstr>ATIE-2-2</vt:lpstr>
      <vt:lpstr>EIGC-1-1</vt:lpstr>
      <vt:lpstr>EIGC-1-2</vt:lpstr>
      <vt:lpstr>EIGC-1-3</vt:lpstr>
      <vt:lpstr>EIGC-2-1</vt:lpstr>
      <vt:lpstr>EIGC-2-2</vt:lpstr>
      <vt:lpstr>EIGC-2-3</vt:lpstr>
      <vt:lpstr>EIGC-2-4</vt:lpstr>
      <vt:lpstr>DEM-1-1</vt:lpstr>
      <vt:lpstr>DEM-1-2</vt:lpstr>
      <vt:lpstr>DEM-2-1</vt:lpstr>
      <vt:lpstr>DEM-2-2</vt:lpstr>
      <vt:lpstr>DEM-3-1</vt:lpstr>
      <vt:lpstr>DEM-3-2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Andres Torres Campos</dc:creator>
  <cp:keywords/>
  <dc:description/>
  <cp:lastModifiedBy>Fabian Bernal Lopez</cp:lastModifiedBy>
  <cp:revision/>
  <dcterms:created xsi:type="dcterms:W3CDTF">2023-08-10T15:21:31Z</dcterms:created>
  <dcterms:modified xsi:type="dcterms:W3CDTF">2025-08-21T17:13:13Z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0x01010047859AA0E696504C9934A1AE31830C41</vt:lpwstr>
  </property>
  <property fmtid="{D5CDD505-2E9C-101B-9397-08002B2CF9AE}" pid="3" name="MediaServiceImageTags">
    <vt:lpwstr/>
  </property>
</Properties>
</file>