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tables/table1.xml" ContentType="application/vnd.openxmlformats-officedocument.spreadsheetml.tab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ik\Dropbox\CPC\INC2023_2024\CAPÍTULOS FINALES\Pensiones\"/>
    </mc:Choice>
  </mc:AlternateContent>
  <xr:revisionPtr revIDLastSave="0" documentId="8_{B92AAC1A-64A9-4AFD-B92B-532E6F546309}" xr6:coauthVersionLast="47" xr6:coauthVersionMax="47" xr10:uidLastSave="{00000000-0000-0000-0000-000000000000}"/>
  <bookViews>
    <workbookView xWindow="-98" yWindow="-98" windowWidth="21795" windowHeight="13096" tabRatio="748" activeTab="8" xr2:uid="{00000000-000D-0000-FFFF-FFFF00000000}"/>
  </bookViews>
  <sheets>
    <sheet name="Mapa" sheetId="17" r:id="rId1"/>
    <sheet name="1" sheetId="1" r:id="rId2"/>
    <sheet name="2" sheetId="25" r:id="rId3"/>
    <sheet name="3" sheetId="15" r:id="rId4"/>
    <sheet name="4" sheetId="23" r:id="rId5"/>
    <sheet name="5" sheetId="4" r:id="rId6"/>
    <sheet name="6" sheetId="21" r:id="rId7"/>
    <sheet name="7" sheetId="22" r:id="rId8"/>
    <sheet name="8" sheetId="16" r:id="rId9"/>
    <sheet name="9" sheetId="19" r:id="rId10"/>
    <sheet name="10" sheetId="24" r:id="rId11"/>
    <sheet name="11" sheetId="9" r:id="rId12"/>
  </sheets>
  <externalReferences>
    <externalReference r:id="rId13"/>
    <externalReference r:id="rId14"/>
  </externalReferences>
  <definedNames>
    <definedName name="a">[1]HiddenSettings!$B$4</definedName>
    <definedName name="CoherenceInterval">[2]HiddenSettings!$B$4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4" i="9" l="1"/>
  <c r="C20" i="19"/>
  <c r="D20" i="19"/>
  <c r="E20" i="19"/>
  <c r="F20" i="19"/>
  <c r="G20" i="19"/>
  <c r="H20" i="19"/>
  <c r="I20" i="19"/>
  <c r="J20" i="19"/>
  <c r="B20" i="19"/>
  <c r="X24" i="9" l="1"/>
  <c r="W24" i="9"/>
  <c r="F14" i="9" l="1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V23" i="9"/>
  <c r="N141" i="9"/>
  <c r="J141" i="9"/>
  <c r="N140" i="9"/>
  <c r="J140" i="9"/>
  <c r="N139" i="9"/>
  <c r="J139" i="9"/>
  <c r="N138" i="9"/>
  <c r="J138" i="9"/>
  <c r="P138" i="9"/>
  <c r="N137" i="9"/>
  <c r="J137" i="9"/>
  <c r="N136" i="9"/>
  <c r="J136" i="9"/>
  <c r="N135" i="9"/>
  <c r="J135" i="9"/>
  <c r="P135" i="9"/>
  <c r="N134" i="9"/>
  <c r="J134" i="9"/>
  <c r="N133" i="9"/>
  <c r="J133" i="9"/>
  <c r="N132" i="9"/>
  <c r="J132" i="9"/>
  <c r="P132" i="9" s="1"/>
  <c r="N131" i="9"/>
  <c r="J131" i="9"/>
  <c r="N130" i="9"/>
  <c r="J130" i="9"/>
  <c r="L21" i="15"/>
  <c r="L20" i="15"/>
  <c r="M16" i="15"/>
  <c r="L16" i="15"/>
  <c r="K15" i="15"/>
  <c r="N15" i="15" s="1"/>
  <c r="U9" i="15" s="1"/>
  <c r="K14" i="15"/>
  <c r="M10" i="15"/>
  <c r="L10" i="15"/>
  <c r="K9" i="15"/>
  <c r="K21" i="15" s="1"/>
  <c r="K8" i="15"/>
  <c r="U56" i="15"/>
  <c r="T56" i="15"/>
  <c r="S56" i="15"/>
  <c r="U55" i="15"/>
  <c r="T55" i="15"/>
  <c r="S55" i="15"/>
  <c r="U54" i="15"/>
  <c r="T54" i="15"/>
  <c r="S54" i="15"/>
  <c r="C22" i="15"/>
  <c r="B22" i="15"/>
  <c r="C21" i="15"/>
  <c r="B21" i="15"/>
  <c r="C20" i="15"/>
  <c r="B20" i="15"/>
  <c r="E16" i="15"/>
  <c r="D16" i="15"/>
  <c r="E15" i="15"/>
  <c r="D15" i="15"/>
  <c r="E14" i="15"/>
  <c r="D14" i="15"/>
  <c r="E10" i="15"/>
  <c r="D10" i="15"/>
  <c r="E9" i="15"/>
  <c r="D9" i="15"/>
  <c r="E8" i="15"/>
  <c r="D8" i="15"/>
  <c r="P131" i="9" l="1"/>
  <c r="P130" i="9"/>
  <c r="M21" i="15"/>
  <c r="L22" i="15"/>
  <c r="D21" i="15"/>
  <c r="W23" i="9"/>
  <c r="X23" i="9"/>
  <c r="P133" i="9"/>
  <c r="P139" i="9"/>
  <c r="P140" i="9"/>
  <c r="P134" i="9"/>
  <c r="P136" i="9"/>
  <c r="N9" i="15"/>
  <c r="T9" i="15" s="1"/>
  <c r="P141" i="9"/>
  <c r="P137" i="9"/>
  <c r="K10" i="15"/>
  <c r="N10" i="15" s="1"/>
  <c r="T10" i="15" s="1"/>
  <c r="D22" i="15"/>
  <c r="E20" i="15"/>
  <c r="E22" i="15"/>
  <c r="N21" i="15"/>
  <c r="K16" i="15"/>
  <c r="K20" i="15"/>
  <c r="M20" i="15" s="1"/>
  <c r="N16" i="15"/>
  <c r="U10" i="15" s="1"/>
  <c r="N14" i="15"/>
  <c r="U8" i="15" s="1"/>
  <c r="N8" i="15"/>
  <c r="T8" i="15" s="1"/>
  <c r="D20" i="15"/>
  <c r="E21" i="15"/>
  <c r="K22" i="15" l="1"/>
  <c r="M22" i="15" s="1"/>
  <c r="N20" i="15"/>
  <c r="S9" i="15"/>
  <c r="S8" i="15"/>
  <c r="V22" i="9"/>
  <c r="P121" i="9"/>
  <c r="P122" i="9"/>
  <c r="P123" i="9"/>
  <c r="P124" i="9"/>
  <c r="P125" i="9"/>
  <c r="P126" i="9"/>
  <c r="P127" i="9"/>
  <c r="P120" i="9"/>
  <c r="N129" i="9"/>
  <c r="J129" i="9"/>
  <c r="P129" i="9" s="1"/>
  <c r="N128" i="9"/>
  <c r="J128" i="9"/>
  <c r="P128" i="9" s="1"/>
  <c r="N119" i="9"/>
  <c r="J119" i="9"/>
  <c r="N118" i="9"/>
  <c r="J118" i="9"/>
  <c r="N117" i="9"/>
  <c r="J117" i="9"/>
  <c r="P117" i="9" s="1"/>
  <c r="N116" i="9"/>
  <c r="J116" i="9"/>
  <c r="N115" i="9"/>
  <c r="J115" i="9"/>
  <c r="N114" i="9"/>
  <c r="J114" i="9"/>
  <c r="P114" i="9" s="1"/>
  <c r="N113" i="9"/>
  <c r="J113" i="9"/>
  <c r="N112" i="9"/>
  <c r="J112" i="9"/>
  <c r="N111" i="9"/>
  <c r="J111" i="9"/>
  <c r="P111" i="9" s="1"/>
  <c r="N110" i="9"/>
  <c r="J110" i="9"/>
  <c r="N109" i="9"/>
  <c r="J109" i="9"/>
  <c r="N108" i="9"/>
  <c r="J108" i="9"/>
  <c r="P108" i="9" s="1"/>
  <c r="P109" i="9" l="1"/>
  <c r="W22" i="9"/>
  <c r="P110" i="9"/>
  <c r="P116" i="9"/>
  <c r="L27" i="15"/>
  <c r="N22" i="15"/>
  <c r="S10" i="15" s="1"/>
  <c r="P115" i="9"/>
  <c r="P112" i="9"/>
  <c r="P118" i="9"/>
  <c r="P113" i="9"/>
  <c r="P119" i="9"/>
  <c r="X22" i="9"/>
  <c r="R113" i="9"/>
  <c r="N107" i="9"/>
  <c r="P107" i="9" s="1"/>
  <c r="N106" i="9"/>
  <c r="P106" i="9" s="1"/>
  <c r="N105" i="9"/>
  <c r="P105" i="9" s="1"/>
  <c r="N104" i="9"/>
  <c r="P104" i="9" s="1"/>
  <c r="N103" i="9"/>
  <c r="P103" i="9" s="1"/>
  <c r="N102" i="9"/>
  <c r="P102" i="9" s="1"/>
  <c r="N101" i="9"/>
  <c r="P101" i="9" s="1"/>
  <c r="N100" i="9"/>
  <c r="P100" i="9" s="1"/>
  <c r="N99" i="9"/>
  <c r="P99" i="9" s="1"/>
  <c r="N98" i="9"/>
  <c r="P98" i="9" s="1"/>
  <c r="N97" i="9"/>
  <c r="P97" i="9" s="1"/>
  <c r="N96" i="9"/>
  <c r="P96" i="9"/>
  <c r="N95" i="9"/>
  <c r="P95" i="9" s="1"/>
  <c r="N94" i="9"/>
  <c r="P94" i="9" s="1"/>
  <c r="N93" i="9"/>
  <c r="P93" i="9" s="1"/>
  <c r="N92" i="9"/>
  <c r="P92" i="9" s="1"/>
  <c r="N91" i="9"/>
  <c r="P91" i="9" s="1"/>
  <c r="N90" i="9"/>
  <c r="P90" i="9" s="1"/>
  <c r="N89" i="9"/>
  <c r="P89" i="9" s="1"/>
  <c r="N88" i="9"/>
  <c r="P88" i="9"/>
  <c r="N87" i="9"/>
  <c r="P87" i="9" s="1"/>
  <c r="N86" i="9"/>
  <c r="P86" i="9" s="1"/>
  <c r="N85" i="9"/>
  <c r="P85" i="9" s="1"/>
  <c r="N84" i="9"/>
  <c r="P84" i="9" s="1"/>
  <c r="N83" i="9"/>
  <c r="P83" i="9" s="1"/>
  <c r="N82" i="9"/>
  <c r="P82" i="9" s="1"/>
  <c r="N81" i="9"/>
  <c r="P81" i="9" s="1"/>
  <c r="N80" i="9"/>
  <c r="P80" i="9" s="1"/>
  <c r="N79" i="9"/>
  <c r="P79" i="9" s="1"/>
  <c r="N78" i="9"/>
  <c r="P78" i="9" s="1"/>
  <c r="N77" i="9"/>
  <c r="P77" i="9" s="1"/>
  <c r="N76" i="9"/>
  <c r="P76" i="9"/>
  <c r="N75" i="9"/>
  <c r="P75" i="9" s="1"/>
  <c r="N74" i="9"/>
  <c r="P74" i="9" s="1"/>
  <c r="N73" i="9"/>
  <c r="P73" i="9" s="1"/>
  <c r="N72" i="9"/>
  <c r="P72" i="9" s="1"/>
  <c r="N71" i="9"/>
  <c r="P71" i="9" s="1"/>
  <c r="N70" i="9"/>
  <c r="P70" i="9" s="1"/>
  <c r="N69" i="9"/>
  <c r="P69" i="9" s="1"/>
  <c r="N68" i="9"/>
  <c r="P68" i="9"/>
  <c r="N67" i="9"/>
  <c r="P67" i="9" s="1"/>
  <c r="N66" i="9"/>
  <c r="P66" i="9" s="1"/>
  <c r="N65" i="9"/>
  <c r="P65" i="9" s="1"/>
  <c r="N64" i="9"/>
  <c r="P64" i="9"/>
  <c r="N63" i="9"/>
  <c r="P63" i="9" s="1"/>
  <c r="N62" i="9"/>
  <c r="P62" i="9" s="1"/>
  <c r="N61" i="9"/>
  <c r="P61" i="9" s="1"/>
  <c r="N60" i="9"/>
  <c r="P60" i="9" s="1"/>
  <c r="N59" i="9"/>
  <c r="P59" i="9" s="1"/>
  <c r="N58" i="9"/>
  <c r="P58" i="9" s="1"/>
  <c r="N57" i="9"/>
  <c r="P57" i="9" s="1"/>
  <c r="N56" i="9"/>
  <c r="P56" i="9"/>
  <c r="N55" i="9"/>
  <c r="P55" i="9" s="1"/>
  <c r="N54" i="9"/>
  <c r="P54" i="9" s="1"/>
  <c r="N53" i="9"/>
  <c r="P53" i="9" s="1"/>
  <c r="N52" i="9"/>
  <c r="P52" i="9"/>
  <c r="N51" i="9"/>
  <c r="P51" i="9" s="1"/>
  <c r="N50" i="9"/>
  <c r="P50" i="9" s="1"/>
  <c r="N49" i="9"/>
  <c r="P49" i="9" s="1"/>
  <c r="N48" i="9"/>
  <c r="P48" i="9"/>
  <c r="N47" i="9"/>
  <c r="P47" i="9" s="1"/>
  <c r="N46" i="9"/>
  <c r="P46" i="9" s="1"/>
  <c r="N45" i="9"/>
  <c r="P45" i="9" s="1"/>
  <c r="N44" i="9"/>
  <c r="P44" i="9" s="1"/>
  <c r="N43" i="9"/>
  <c r="P43" i="9" s="1"/>
  <c r="N42" i="9"/>
  <c r="P42" i="9" s="1"/>
  <c r="N41" i="9"/>
  <c r="P41" i="9" s="1"/>
  <c r="N40" i="9"/>
  <c r="P40" i="9" s="1"/>
  <c r="N39" i="9"/>
  <c r="P39" i="9" s="1"/>
  <c r="N38" i="9"/>
  <c r="P38" i="9" s="1"/>
  <c r="N37" i="9"/>
  <c r="P37" i="9" s="1"/>
  <c r="N36" i="9"/>
  <c r="P36" i="9"/>
  <c r="N35" i="9"/>
  <c r="P35" i="9" s="1"/>
  <c r="N34" i="9"/>
  <c r="P34" i="9" s="1"/>
  <c r="N33" i="9"/>
  <c r="P33" i="9" s="1"/>
  <c r="N32" i="9"/>
  <c r="P32" i="9" s="1"/>
  <c r="N31" i="9"/>
  <c r="P31" i="9" s="1"/>
  <c r="N30" i="9"/>
  <c r="P30" i="9" s="1"/>
  <c r="N29" i="9"/>
  <c r="P29" i="9" s="1"/>
  <c r="N28" i="9"/>
  <c r="P28" i="9" s="1"/>
  <c r="N27" i="9"/>
  <c r="P27" i="9" s="1"/>
  <c r="N26" i="9"/>
  <c r="P26" i="9" s="1"/>
  <c r="N25" i="9"/>
  <c r="P25" i="9" s="1"/>
  <c r="N24" i="9"/>
  <c r="P24" i="9" s="1"/>
  <c r="N23" i="9"/>
  <c r="P23" i="9" s="1"/>
  <c r="N22" i="9"/>
  <c r="P22" i="9" s="1"/>
  <c r="V21" i="9"/>
  <c r="N21" i="9"/>
  <c r="P21" i="9" s="1"/>
  <c r="V20" i="9"/>
  <c r="X20" i="9" s="1"/>
  <c r="N20" i="9"/>
  <c r="P20" i="9" s="1"/>
  <c r="V19" i="9"/>
  <c r="N19" i="9"/>
  <c r="P19" i="9" s="1"/>
  <c r="V18" i="9"/>
  <c r="N18" i="9"/>
  <c r="P18" i="9" s="1"/>
  <c r="V17" i="9"/>
  <c r="N17" i="9"/>
  <c r="P17" i="9" s="1"/>
  <c r="V16" i="9"/>
  <c r="N16" i="9"/>
  <c r="P16" i="9" s="1"/>
  <c r="V15" i="9"/>
  <c r="N15" i="9"/>
  <c r="P15" i="9" s="1"/>
  <c r="V14" i="9"/>
  <c r="N14" i="9"/>
  <c r="P14" i="9" s="1"/>
  <c r="V13" i="9"/>
  <c r="N13" i="9"/>
  <c r="F13" i="9"/>
  <c r="P13" i="9" s="1"/>
  <c r="N12" i="9"/>
  <c r="F12" i="9"/>
  <c r="W16" i="9" l="1"/>
  <c r="P12" i="9"/>
  <c r="X14" i="9"/>
  <c r="W17" i="9"/>
  <c r="X18" i="9"/>
  <c r="W14" i="9"/>
  <c r="W15" i="9"/>
  <c r="X16" i="9"/>
  <c r="W20" i="9"/>
  <c r="W21" i="9"/>
  <c r="W13" i="9"/>
  <c r="W18" i="9"/>
  <c r="W19" i="9"/>
  <c r="X13" i="9"/>
  <c r="X15" i="9"/>
  <c r="X17" i="9"/>
  <c r="X19" i="9"/>
  <c r="X21" i="9"/>
</calcChain>
</file>

<file path=xl/sharedStrings.xml><?xml version="1.0" encoding="utf-8"?>
<sst xmlns="http://schemas.openxmlformats.org/spreadsheetml/2006/main" count="270" uniqueCount="130">
  <si>
    <t>Indicador: Personas de 65 o más años que declaran un monto recibido por pensión contributiva o no contributiva (en %)</t>
  </si>
  <si>
    <t>Cita sugerida: Banco Interamericano de Desarrollo, 2022 .Sistema de Información de Mercados Laborales y de Seguridad Social(SIMS).</t>
  </si>
  <si>
    <t>https://www.iadb.org/es/sectores/inversion-social/sims/inicio</t>
  </si>
  <si>
    <t>Países</t>
  </si>
  <si>
    <t>rank</t>
  </si>
  <si>
    <t>Bolivia</t>
  </si>
  <si>
    <t>Uruguay</t>
  </si>
  <si>
    <t>Chile</t>
  </si>
  <si>
    <t>Brasil</t>
  </si>
  <si>
    <t>Panamá</t>
  </si>
  <si>
    <t>Argentina</t>
  </si>
  <si>
    <t>México</t>
  </si>
  <si>
    <t>Costa Rica</t>
  </si>
  <si>
    <t>Ecuador</t>
  </si>
  <si>
    <t>Colombia</t>
  </si>
  <si>
    <t>Paraguay</t>
  </si>
  <si>
    <t>Perú</t>
  </si>
  <si>
    <t>El Salvador</t>
  </si>
  <si>
    <t>Guatemala</t>
  </si>
  <si>
    <t>Honduras</t>
  </si>
  <si>
    <t>datos 2020</t>
  </si>
  <si>
    <t>dato 2019</t>
  </si>
  <si>
    <t>Informe Nacional de Competitividad 2023-2024</t>
  </si>
  <si>
    <t>Capítulo: Pensiones</t>
  </si>
  <si>
    <t>Gráfica 1. Estructura del sistema de protección a la vejez. Colombia 2022</t>
  </si>
  <si>
    <t>*Fonprecon, F.Antiquia, Caxdac</t>
  </si>
  <si>
    <t xml:space="preserve">FUENTE: FEDESARROLLO 2020 PP 34 </t>
  </si>
  <si>
    <t>Gráfica 2. Ilustración del sistema de pilares propuesto en la reforma pensional</t>
  </si>
  <si>
    <t>Gráfica 3. Población en edad de jubilación que recibe una pensión contributiva (porcentaje). Colombia, II Trim - 2020 -2021</t>
  </si>
  <si>
    <t>URBANO</t>
  </si>
  <si>
    <t>Personas en edad de pensión</t>
  </si>
  <si>
    <t>Pensionados</t>
  </si>
  <si>
    <t>No pensionados</t>
  </si>
  <si>
    <t>Porcentaje de la población pensionada</t>
  </si>
  <si>
    <t>año</t>
  </si>
  <si>
    <t>Total</t>
  </si>
  <si>
    <t>Urbano</t>
  </si>
  <si>
    <t>Rural</t>
  </si>
  <si>
    <t>Hombres</t>
  </si>
  <si>
    <t>Mujeres</t>
  </si>
  <si>
    <t xml:space="preserve">Total </t>
  </si>
  <si>
    <t>RURAL</t>
  </si>
  <si>
    <t>Nacional</t>
  </si>
  <si>
    <r>
      <t>Fuente</t>
    </r>
    <r>
      <rPr>
        <b/>
        <sz val="11"/>
        <color theme="1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 xml:space="preserve"> Gran Encuesta Integrada de Hogares. Cálculos: CPC.</t>
    </r>
  </si>
  <si>
    <t>Dif 2020-2019</t>
  </si>
  <si>
    <t xml:space="preserve">Gráfica 4. Probabilidad de acceso a pensión de acuerdo con nivel educativo y género. Colombia, 2022. </t>
  </si>
  <si>
    <r>
      <t>Fuente: Asociación Nacional de Instituciones Financieras (ANIF, 2023).</t>
    </r>
    <r>
      <rPr>
        <sz val="8"/>
        <color theme="1"/>
        <rFont val="Calibri"/>
        <family val="2"/>
        <scheme val="minor"/>
      </rPr>
      <t> </t>
    </r>
    <r>
      <rPr>
        <sz val="11"/>
        <color rgb="FF000000"/>
        <rFont val="Calibri"/>
        <family val="2"/>
        <scheme val="minor"/>
      </rPr>
      <t xml:space="preserve"> </t>
    </r>
  </si>
  <si>
    <t>Gráfica 5. Impuesto implícito sobre aportes que no alcanzan requisitos de pensión. Colombia, 2018</t>
  </si>
  <si>
    <t>Fuente: Meléndez (2020).</t>
  </si>
  <si>
    <t>Gráfica 6. Montos proyectados de pensión por régimen y monto acumulado en el SGP. Colombia, 2022</t>
  </si>
  <si>
    <t xml:space="preserve">Fuente: (Becerra, García-Huitrón, et al., 2022) </t>
  </si>
  <si>
    <t>Gráfica 7. Ingreso promedio recibido por adulto mayor a través del sistema pensional según decil de ingreso. Colombia, 2019</t>
  </si>
  <si>
    <t>Fuente: ANIF  (2023).</t>
  </si>
  <si>
    <t>Año</t>
  </si>
  <si>
    <t>0-19</t>
  </si>
  <si>
    <t>20-39</t>
  </si>
  <si>
    <t>40-59</t>
  </si>
  <si>
    <t>60+</t>
  </si>
  <si>
    <t>Gráfica 8. Población por grupos de edad. Colombia, 1950-2100</t>
  </si>
  <si>
    <t>Fuente: Naciones Unidas (2021). Cálculos: CPC, con base Fedesarrollo (2021b).</t>
  </si>
  <si>
    <t>Fuente</t>
  </si>
  <si>
    <t>ONU 2019  Revision of World Population Prospects</t>
  </si>
  <si>
    <t>https://population.un.org/wpp/DataQuery/</t>
  </si>
  <si>
    <t>Gráfica 9. Composición del gasto público del Gobierno Central en el sistema de pensiones en Colombia</t>
  </si>
  <si>
    <t>COLPENSIONES</t>
  </si>
  <si>
    <t>CREMIL</t>
  </si>
  <si>
    <t>CASUR</t>
  </si>
  <si>
    <t>FOMAG</t>
  </si>
  <si>
    <t>FOPEP</t>
  </si>
  <si>
    <t>FONPET</t>
  </si>
  <si>
    <t>COLOMBIA MAYOR y BEPS</t>
  </si>
  <si>
    <t>FONPRECON</t>
  </si>
  <si>
    <t>BONOS PENSIONALES</t>
  </si>
  <si>
    <t>Otros</t>
  </si>
  <si>
    <t>Sin datos</t>
  </si>
  <si>
    <t>Fuerza pública</t>
  </si>
  <si>
    <t>Magisterio</t>
  </si>
  <si>
    <t>No especial</t>
  </si>
  <si>
    <t>otros</t>
  </si>
  <si>
    <t>Col Mayor</t>
  </si>
  <si>
    <t>Columna1</t>
  </si>
  <si>
    <t>Tipo</t>
  </si>
  <si>
    <t>Fondo</t>
  </si>
  <si>
    <t>Colpensiones</t>
  </si>
  <si>
    <t>Colombia Mayor</t>
  </si>
  <si>
    <t xml:space="preserve">Gráfica 10. Numero de pensionados por régimen y tasa de crecimiento interanual. Colombia, 2012-2022. </t>
  </si>
  <si>
    <t xml:space="preserve">Fuente: Asofondos (2023). </t>
  </si>
  <si>
    <t>Gráfica 11. Evolución de las modalidades de pensión por vejez en el RAIS. Colombia, 2011-2022</t>
  </si>
  <si>
    <t>Fuente: Asofondos (2023). Cálculos: CPC.</t>
  </si>
  <si>
    <t>EVOLUCIÓN MENSUAL - PENSIONADOS REGIMEN DE AHORRO INDIVIDUAL CON SOLIDARIDAD RAIS</t>
  </si>
  <si>
    <t>Retiro Programado (1)</t>
  </si>
  <si>
    <t>Renta Vitalicia Inmediata</t>
  </si>
  <si>
    <t>Otras modalidades de pensión (2)</t>
  </si>
  <si>
    <t>Periodo</t>
  </si>
  <si>
    <t>RP Vejez</t>
  </si>
  <si>
    <t>RP Invalidez</t>
  </si>
  <si>
    <t>RP Sobrevivencia</t>
  </si>
  <si>
    <t>RP Total</t>
  </si>
  <si>
    <t>RV Vejez</t>
  </si>
  <si>
    <t>RV Invalidez</t>
  </si>
  <si>
    <t>RV Sobrevivencia</t>
  </si>
  <si>
    <t>RV Total</t>
  </si>
  <si>
    <t>O Vejez</t>
  </si>
  <si>
    <t>O Invalidez</t>
  </si>
  <si>
    <t>O Sobrevivencia</t>
  </si>
  <si>
    <t>O Total</t>
  </si>
  <si>
    <t>Total Pensionados RAIS</t>
  </si>
  <si>
    <t>Otras modalidades</t>
  </si>
  <si>
    <t>Rentas vitalicias</t>
  </si>
  <si>
    <t>Retiro programado</t>
  </si>
  <si>
    <t>% R.P</t>
  </si>
  <si>
    <t>% R.V</t>
  </si>
  <si>
    <t>Dic 11</t>
  </si>
  <si>
    <t>Dic 12</t>
  </si>
  <si>
    <t>Dic 13</t>
  </si>
  <si>
    <t>Dic 14</t>
  </si>
  <si>
    <t>Dic 15</t>
  </si>
  <si>
    <t>Dic 16</t>
  </si>
  <si>
    <t>Dic 17</t>
  </si>
  <si>
    <t>Dic 18</t>
  </si>
  <si>
    <t>Dic 19</t>
  </si>
  <si>
    <t>Dic 20</t>
  </si>
  <si>
    <t>Dic 21</t>
  </si>
  <si>
    <t>Dic 22</t>
  </si>
  <si>
    <t>Gráfica 10. Evolución de las modalidades de pensión por vejez en el RAIS. Colombia, 2011-2022</t>
  </si>
  <si>
    <t>Fuente: Asofondos. Cálculos: CPC </t>
  </si>
  <si>
    <t>La Superintendencia Financiera de Colombia solo ha reportado el total de pensionados del mes, al encontrarse en un proceso de revisión de las cifras.</t>
  </si>
  <si>
    <t>(1) incluye retiro programado sin negociacion de bono pensional.</t>
  </si>
  <si>
    <t>(2) incluye retiro programado con renta vitalicia diferida, pensiones reconocidas por fallo judicial, renta temporal variable con renta vitalicia diferida, renta temporal variable con renta vitalicia inmediata  y demás modalidades de pensión.</t>
  </si>
  <si>
    <t>Fuente: Superintendencia Financiera de 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</si>
</sst>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 * #,##0.00_ ;_ * \-#,##0.00_ ;_ * &quot;-&quot;??_ ;_ @_ "/>
    <numFmt numFmtId="166" formatCode="_(* #,##0_);_(* \(#,##0\);_(* &quot;-&quot;??_);_(@_)"/>
    <numFmt numFmtId="167" formatCode="0.0%"/>
    <numFmt numFmtId="168" formatCode="_(* #,##0.0_);_(* \(#,##0.0\);_(* &quot;-&quot;??_);_(@_)"/>
    <numFmt numFmtId="169" formatCode="mmm/yyyy"/>
    <numFmt numFmtId="170" formatCode="0.0"/>
    <numFmt numFmtId="171" formatCode="###\ ###\ ###\ ###\ ##0"/>
    <numFmt numFmtId="172" formatCode="#,##0.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 Unicode MS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b/>
      <sz val="10"/>
      <name val="Calibri"/>
      <family val="2"/>
    </font>
    <font>
      <b/>
      <sz val="14"/>
      <color rgb="FF000000"/>
      <name val="Calibri"/>
      <family val="2"/>
    </font>
    <font>
      <b/>
      <sz val="11"/>
      <color theme="0"/>
      <name val="Calibri"/>
      <family val="2"/>
    </font>
    <font>
      <b/>
      <i/>
      <sz val="11"/>
      <color rgb="FF000000"/>
      <name val="Calibri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u/>
      <sz val="11"/>
      <color rgb="FF0000FF"/>
      <name val="Calibri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0"/>
      <color rgb="FF00B05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color rgb="FF00B050"/>
      <name val="Calibri"/>
      <family val="2"/>
    </font>
    <font>
      <sz val="12"/>
      <color rgb="FFC00000"/>
      <name val="Calibri"/>
      <family val="2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color rgb="FFFFC000"/>
      <name val="Arial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DCE6F1"/>
      </patternFill>
    </fill>
    <fill>
      <patternFill patternType="solid">
        <fgColor rgb="FFD8D8D8"/>
        <bgColor rgb="FFD8D8D8"/>
      </patternFill>
    </fill>
    <fill>
      <patternFill patternType="solid">
        <fgColor theme="8"/>
        <bgColor indexed="64"/>
      </patternFill>
    </fill>
    <fill>
      <patternFill patternType="solid">
        <fgColor rgb="FF244061"/>
        <bgColor rgb="FF244061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5" fillId="0" borderId="0"/>
    <xf numFmtId="0" fontId="17" fillId="0" borderId="0"/>
    <xf numFmtId="0" fontId="1" fillId="0" borderId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166" fontId="0" fillId="0" borderId="0" xfId="0" applyNumberFormat="1"/>
    <xf numFmtId="167" fontId="0" fillId="0" borderId="0" xfId="1" applyNumberFormat="1" applyFont="1"/>
    <xf numFmtId="0" fontId="2" fillId="0" borderId="0" xfId="0" applyFont="1" applyAlignment="1">
      <alignment wrapText="1"/>
    </xf>
    <xf numFmtId="166" fontId="0" fillId="0" borderId="0" xfId="3" applyNumberFormat="1" applyFont="1"/>
    <xf numFmtId="10" fontId="0" fillId="0" borderId="0" xfId="1" applyNumberFormat="1" applyFont="1"/>
    <xf numFmtId="3" fontId="4" fillId="0" borderId="0" xfId="0" applyNumberFormat="1" applyFont="1" applyAlignment="1">
      <alignment vertical="center"/>
    </xf>
    <xf numFmtId="167" fontId="0" fillId="0" borderId="0" xfId="1" applyNumberFormat="1" applyFont="1" applyAlignment="1">
      <alignment horizontal="left"/>
    </xf>
    <xf numFmtId="0" fontId="4" fillId="0" borderId="0" xfId="0" applyFont="1" applyAlignment="1">
      <alignment vertical="center"/>
    </xf>
    <xf numFmtId="9" fontId="0" fillId="0" borderId="0" xfId="1" applyFont="1"/>
    <xf numFmtId="0" fontId="3" fillId="0" borderId="0" xfId="5"/>
    <xf numFmtId="49" fontId="3" fillId="0" borderId="2" xfId="5" applyNumberFormat="1" applyBorder="1"/>
    <xf numFmtId="166" fontId="0" fillId="2" borderId="3" xfId="0" applyNumberFormat="1" applyFill="1" applyBorder="1"/>
    <xf numFmtId="49" fontId="0" fillId="0" borderId="2" xfId="0" applyNumberFormat="1" applyBorder="1"/>
    <xf numFmtId="0" fontId="7" fillId="0" borderId="0" xfId="0" applyFont="1"/>
    <xf numFmtId="168" fontId="0" fillId="0" borderId="0" xfId="0" applyNumberFormat="1"/>
    <xf numFmtId="0" fontId="8" fillId="0" borderId="0" xfId="0" applyFont="1"/>
    <xf numFmtId="0" fontId="10" fillId="3" borderId="6" xfId="0" applyFont="1" applyFill="1" applyBorder="1" applyAlignment="1">
      <alignment horizontal="center" vertical="center" wrapText="1"/>
    </xf>
    <xf numFmtId="169" fontId="11" fillId="0" borderId="6" xfId="0" applyNumberFormat="1" applyFont="1" applyBorder="1"/>
    <xf numFmtId="166" fontId="0" fillId="0" borderId="6" xfId="0" applyNumberFormat="1" applyBorder="1"/>
    <xf numFmtId="169" fontId="11" fillId="2" borderId="3" xfId="0" applyNumberFormat="1" applyFont="1" applyFill="1" applyBorder="1"/>
    <xf numFmtId="169" fontId="12" fillId="0" borderId="0" xfId="0" applyNumberFormat="1" applyFont="1"/>
    <xf numFmtId="0" fontId="14" fillId="0" borderId="0" xfId="0" applyFont="1" applyAlignment="1">
      <alignment horizontal="left" vertical="top"/>
    </xf>
    <xf numFmtId="168" fontId="0" fillId="0" borderId="0" xfId="0" applyNumberFormat="1" applyAlignment="1">
      <alignment horizontal="left" wrapText="1"/>
    </xf>
    <xf numFmtId="0" fontId="3" fillId="4" borderId="0" xfId="0" applyFont="1" applyFill="1"/>
    <xf numFmtId="167" fontId="0" fillId="0" borderId="0" xfId="0" applyNumberForma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0" fontId="0" fillId="0" borderId="0" xfId="0" applyNumberFormat="1"/>
    <xf numFmtId="166" fontId="0" fillId="5" borderId="3" xfId="0" applyNumberFormat="1" applyFill="1" applyBorder="1"/>
    <xf numFmtId="49" fontId="3" fillId="0" borderId="7" xfId="5" applyNumberFormat="1" applyBorder="1"/>
    <xf numFmtId="9" fontId="0" fillId="0" borderId="0" xfId="0" applyNumberFormat="1"/>
    <xf numFmtId="9" fontId="0" fillId="0" borderId="0" xfId="1" applyFont="1" applyAlignment="1">
      <alignment horizontal="left"/>
    </xf>
    <xf numFmtId="0" fontId="17" fillId="0" borderId="0" xfId="7"/>
    <xf numFmtId="0" fontId="17" fillId="0" borderId="0" xfId="7" applyAlignment="1">
      <alignment horizontal="left"/>
    </xf>
    <xf numFmtId="171" fontId="17" fillId="0" borderId="0" xfId="7" applyNumberForma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167" fontId="0" fillId="0" borderId="0" xfId="1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6" fontId="24" fillId="5" borderId="3" xfId="0" applyNumberFormat="1" applyFont="1" applyFill="1" applyBorder="1"/>
    <xf numFmtId="166" fontId="24" fillId="0" borderId="6" xfId="0" applyNumberFormat="1" applyFont="1" applyBorder="1"/>
    <xf numFmtId="169" fontId="11" fillId="5" borderId="3" xfId="0" applyNumberFormat="1" applyFont="1" applyFill="1" applyBorder="1"/>
    <xf numFmtId="0" fontId="0" fillId="6" borderId="0" xfId="0" applyFill="1"/>
    <xf numFmtId="0" fontId="10" fillId="7" borderId="3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72" fontId="0" fillId="0" borderId="0" xfId="0" applyNumberFormat="1"/>
    <xf numFmtId="0" fontId="0" fillId="0" borderId="0" xfId="0" applyAlignment="1">
      <alignment horizontal="center"/>
    </xf>
    <xf numFmtId="0" fontId="25" fillId="8" borderId="8" xfId="0" applyFont="1" applyFill="1" applyBorder="1"/>
    <xf numFmtId="0" fontId="25" fillId="9" borderId="8" xfId="0" applyFont="1" applyFill="1" applyBorder="1"/>
    <xf numFmtId="0" fontId="25" fillId="8" borderId="9" xfId="0" applyFont="1" applyFill="1" applyBorder="1"/>
    <xf numFmtId="0" fontId="18" fillId="8" borderId="10" xfId="0" applyFont="1" applyFill="1" applyBorder="1"/>
    <xf numFmtId="0" fontId="18" fillId="9" borderId="10" xfId="0" applyFont="1" applyFill="1" applyBorder="1"/>
    <xf numFmtId="0" fontId="26" fillId="8" borderId="10" xfId="0" applyFont="1" applyFill="1" applyBorder="1"/>
    <xf numFmtId="0" fontId="25" fillId="9" borderId="10" xfId="0" applyFont="1" applyFill="1" applyBorder="1"/>
    <xf numFmtId="0" fontId="25" fillId="8" borderId="10" xfId="0" applyFont="1" applyFill="1" applyBorder="1"/>
    <xf numFmtId="0" fontId="26" fillId="9" borderId="10" xfId="0" applyFont="1" applyFill="1" applyBorder="1"/>
    <xf numFmtId="0" fontId="26" fillId="8" borderId="11" xfId="0" applyFont="1" applyFill="1" applyBorder="1"/>
    <xf numFmtId="0" fontId="27" fillId="8" borderId="12" xfId="0" applyFont="1" applyFill="1" applyBorder="1"/>
    <xf numFmtId="0" fontId="27" fillId="9" borderId="12" xfId="0" applyFont="1" applyFill="1" applyBorder="1"/>
    <xf numFmtId="0" fontId="27" fillId="8" borderId="13" xfId="0" applyFont="1" applyFill="1" applyBorder="1"/>
    <xf numFmtId="0" fontId="7" fillId="0" borderId="0" xfId="7" applyFont="1"/>
    <xf numFmtId="3" fontId="2" fillId="0" borderId="0" xfId="0" applyNumberFormat="1" applyFont="1" applyAlignment="1">
      <alignment horizontal="center" vertical="center"/>
    </xf>
    <xf numFmtId="0" fontId="1" fillId="0" borderId="0" xfId="8"/>
    <xf numFmtId="0" fontId="2" fillId="0" borderId="0" xfId="8" applyFont="1"/>
    <xf numFmtId="0" fontId="6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8" fillId="0" borderId="0" xfId="0" applyFont="1"/>
    <xf numFmtId="0" fontId="0" fillId="0" borderId="0" xfId="0" applyAlignment="1">
      <alignment horizontal="center"/>
    </xf>
    <xf numFmtId="168" fontId="9" fillId="0" borderId="4" xfId="0" applyNumberFormat="1" applyFont="1" applyBorder="1" applyAlignment="1">
      <alignment horizontal="center"/>
    </xf>
    <xf numFmtId="168" fontId="9" fillId="0" borderId="1" xfId="0" applyNumberFormat="1" applyFont="1" applyBorder="1" applyAlignment="1">
      <alignment horizontal="center"/>
    </xf>
    <xf numFmtId="168" fontId="9" fillId="0" borderId="5" xfId="0" applyNumberFormat="1" applyFont="1" applyBorder="1" applyAlignment="1">
      <alignment horizontal="center"/>
    </xf>
    <xf numFmtId="14" fontId="13" fillId="0" borderId="0" xfId="0" applyNumberFormat="1" applyFont="1" applyAlignment="1">
      <alignment horizontal="left" vertical="top" wrapText="1"/>
    </xf>
    <xf numFmtId="0" fontId="0" fillId="0" borderId="0" xfId="0" applyFill="1"/>
  </cellXfs>
  <cellStyles count="9">
    <cellStyle name="Millares 2" xfId="3" xr:uid="{00000000-0005-0000-0000-000000000000}"/>
    <cellStyle name="Millares 3" xfId="2" xr:uid="{00000000-0005-0000-0000-000001000000}"/>
    <cellStyle name="Millares 3 2" xfId="4" xr:uid="{00000000-0005-0000-0000-000002000000}"/>
    <cellStyle name="Normal" xfId="0" builtinId="0"/>
    <cellStyle name="Normal 2" xfId="6" xr:uid="{00000000-0005-0000-0000-000004000000}"/>
    <cellStyle name="Normal 2 3" xfId="8" xr:uid="{AC208B73-8E26-45A9-8CC6-AAB4FDB4E56D}"/>
    <cellStyle name="Normal 3" xfId="5" xr:uid="{00000000-0005-0000-0000-000005000000}"/>
    <cellStyle name="Normal 4" xfId="7" xr:uid="{00000000-0005-0000-0000-000006000000}"/>
    <cellStyle name="Porcentaje" xfId="1" builtinId="5"/>
  </cellStyles>
  <dxfs count="11">
    <dxf>
      <numFmt numFmtId="172" formatCode="#,##0.0"/>
    </dxf>
    <dxf>
      <numFmt numFmtId="172" formatCode="#,##0.0"/>
    </dxf>
    <dxf>
      <numFmt numFmtId="172" formatCode="#,##0.0"/>
    </dxf>
    <dxf>
      <numFmt numFmtId="172" formatCode="#,##0.0"/>
    </dxf>
    <dxf>
      <numFmt numFmtId="172" formatCode="#,##0.0"/>
    </dxf>
    <dxf>
      <numFmt numFmtId="172" formatCode="#,##0.0"/>
    </dxf>
    <dxf>
      <numFmt numFmtId="172" formatCode="#,##0.0"/>
    </dxf>
    <dxf>
      <numFmt numFmtId="172" formatCode="#,##0.0"/>
    </dxf>
    <dxf>
      <numFmt numFmtId="172" formatCode="#,##0.0"/>
    </dxf>
    <dxf>
      <numFmt numFmtId="172" formatCode="#,##0.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'3'!$Y$7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9.029345372460462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27-454D-9A21-E5C5BE3D7D74}"/>
                </c:ext>
              </c:extLst>
            </c:dLbl>
            <c:dLbl>
              <c:idx val="6"/>
              <c:layout>
                <c:manualLayout>
                  <c:x val="-1.62528216704290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B4-4BE8-8A25-84C4E86B5540}"/>
                </c:ext>
              </c:extLst>
            </c:dLbl>
            <c:dLbl>
              <c:idx val="7"/>
              <c:layout>
                <c:manualLayout>
                  <c:x val="-1.4446952595936927E-2"/>
                  <c:y val="-3.61990950226247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27-454D-9A21-E5C5BE3D7D74}"/>
                </c:ext>
              </c:extLst>
            </c:dLbl>
            <c:dLbl>
              <c:idx val="8"/>
              <c:layout>
                <c:manualLayout>
                  <c:x val="-1.6252821670428894E-2"/>
                  <c:y val="-3.318212044805210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27-454D-9A21-E5C5BE3D7D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'3'!$W$8:$X$16</c:f>
              <c:multiLvlStrCache>
                <c:ptCount val="9"/>
                <c:lvl>
                  <c:pt idx="0">
                    <c:v>Hombres</c:v>
                  </c:pt>
                  <c:pt idx="1">
                    <c:v>Mujeres</c:v>
                  </c:pt>
                  <c:pt idx="2">
                    <c:v>Total </c:v>
                  </c:pt>
                  <c:pt idx="3">
                    <c:v>Hombres</c:v>
                  </c:pt>
                  <c:pt idx="4">
                    <c:v>Mujeres</c:v>
                  </c:pt>
                  <c:pt idx="5">
                    <c:v>Total </c:v>
                  </c:pt>
                  <c:pt idx="6">
                    <c:v>Hombres</c:v>
                  </c:pt>
                  <c:pt idx="7">
                    <c:v>Mujeres</c:v>
                  </c:pt>
                  <c:pt idx="8">
                    <c:v>Total </c:v>
                  </c:pt>
                </c:lvl>
                <c:lvl>
                  <c:pt idx="0">
                    <c:v>Urbano</c:v>
                  </c:pt>
                  <c:pt idx="3">
                    <c:v>Rural</c:v>
                  </c:pt>
                  <c:pt idx="6">
                    <c:v>Nacional</c:v>
                  </c:pt>
                </c:lvl>
              </c:multiLvlStrCache>
            </c:multiLvlStrRef>
          </c:cat>
          <c:val>
            <c:numRef>
              <c:f>'3'!$Y$8:$Y$16</c:f>
              <c:numCache>
                <c:formatCode>0.0%</c:formatCode>
                <c:ptCount val="9"/>
                <c:pt idx="0">
                  <c:v>0.35193986577404707</c:v>
                </c:pt>
                <c:pt idx="1">
                  <c:v>0.23901777910912606</c:v>
                </c:pt>
                <c:pt idx="2">
                  <c:v>0.27856796853443921</c:v>
                </c:pt>
                <c:pt idx="3">
                  <c:v>0.10877080431989862</c:v>
                </c:pt>
                <c:pt idx="4">
                  <c:v>6.0904878376007512E-2</c:v>
                </c:pt>
                <c:pt idx="5">
                  <c:v>8.2360260030336405E-2</c:v>
                </c:pt>
                <c:pt idx="6">
                  <c:v>0.29192485727420481</c:v>
                </c:pt>
                <c:pt idx="7">
                  <c:v>0.20720822839111952</c:v>
                </c:pt>
                <c:pt idx="8">
                  <c:v>0.23857194987561764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27-454D-9A21-E5C5BE3D7D74}"/>
            </c:ext>
          </c:extLst>
        </c:ser>
        <c:ser>
          <c:idx val="1"/>
          <c:order val="1"/>
          <c:tx>
            <c:strRef>
              <c:f>'3'!$Z$7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0293453724604959E-3"/>
                  <c:y val="-8.2955301120130265E-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B4-4BE8-8A25-84C4E86B5540}"/>
                </c:ext>
              </c:extLst>
            </c:dLbl>
            <c:dLbl>
              <c:idx val="1"/>
              <c:layout>
                <c:manualLayout>
                  <c:x val="1.0835214446952596E-2"/>
                  <c:y val="3.61990950226241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B4-4BE8-8A25-84C4E86B5540}"/>
                </c:ext>
              </c:extLst>
            </c:dLbl>
            <c:dLbl>
              <c:idx val="3"/>
              <c:layout>
                <c:manualLayout>
                  <c:x val="1.8058690744920992E-2"/>
                  <c:y val="3.6199095022623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B4-4BE8-8A25-84C4E86B55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'3'!$W$8:$X$16</c:f>
              <c:multiLvlStrCache>
                <c:ptCount val="9"/>
                <c:lvl>
                  <c:pt idx="0">
                    <c:v>Hombres</c:v>
                  </c:pt>
                  <c:pt idx="1">
                    <c:v>Mujeres</c:v>
                  </c:pt>
                  <c:pt idx="2">
                    <c:v>Total </c:v>
                  </c:pt>
                  <c:pt idx="3">
                    <c:v>Hombres</c:v>
                  </c:pt>
                  <c:pt idx="4">
                    <c:v>Mujeres</c:v>
                  </c:pt>
                  <c:pt idx="5">
                    <c:v>Total </c:v>
                  </c:pt>
                  <c:pt idx="6">
                    <c:v>Hombres</c:v>
                  </c:pt>
                  <c:pt idx="7">
                    <c:v>Mujeres</c:v>
                  </c:pt>
                  <c:pt idx="8">
                    <c:v>Total </c:v>
                  </c:pt>
                </c:lvl>
                <c:lvl>
                  <c:pt idx="0">
                    <c:v>Urbano</c:v>
                  </c:pt>
                  <c:pt idx="3">
                    <c:v>Rural</c:v>
                  </c:pt>
                  <c:pt idx="6">
                    <c:v>Nacional</c:v>
                  </c:pt>
                </c:lvl>
              </c:multiLvlStrCache>
            </c:multiLvlStrRef>
          </c:cat>
          <c:val>
            <c:numRef>
              <c:f>'3'!$Z$8:$Z$16</c:f>
              <c:numCache>
                <c:formatCode>0.0%</c:formatCode>
                <c:ptCount val="9"/>
                <c:pt idx="0">
                  <c:v>0.33979112488018348</c:v>
                </c:pt>
                <c:pt idx="1">
                  <c:v>0.2439347829129673</c:v>
                </c:pt>
                <c:pt idx="2">
                  <c:v>0.27766177089764776</c:v>
                </c:pt>
                <c:pt idx="3">
                  <c:v>0.11072390254605766</c:v>
                </c:pt>
                <c:pt idx="4">
                  <c:v>6.0471761454424323E-2</c:v>
                </c:pt>
                <c:pt idx="5">
                  <c:v>8.2906626234833566E-2</c:v>
                </c:pt>
                <c:pt idx="6">
                  <c:v>0.28513787389162942</c:v>
                </c:pt>
                <c:pt idx="7">
                  <c:v>0.21197957615235435</c:v>
                </c:pt>
                <c:pt idx="8">
                  <c:v>0.23909087096430912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3127-454D-9A21-E5C5BE3D7D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888345823"/>
        <c:axId val="991635439"/>
        <c:extLst/>
      </c:barChart>
      <c:catAx>
        <c:axId val="88834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91635439"/>
        <c:crosses val="autoZero"/>
        <c:auto val="1"/>
        <c:lblAlgn val="ctr"/>
        <c:lblOffset val="100"/>
        <c:noMultiLvlLbl val="0"/>
      </c:catAx>
      <c:valAx>
        <c:axId val="991635439"/>
        <c:scaling>
          <c:orientation val="minMax"/>
          <c:max val="0.4"/>
        </c:scaling>
        <c:delete val="1"/>
        <c:axPos val="l"/>
        <c:numFmt formatCode="0" sourceLinked="0"/>
        <c:majorTickMark val="out"/>
        <c:minorTickMark val="none"/>
        <c:tickLblPos val="nextTo"/>
        <c:crossAx val="8883458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'8'!$B$6</c:f>
              <c:strCache>
                <c:ptCount val="1"/>
                <c:pt idx="0">
                  <c:v>0-19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'8'!$A$7:$A$37</c:f>
              <c:numCache>
                <c:formatCode>General</c:formatCod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numCache>
            </c:numRef>
          </c:cat>
          <c:val>
            <c:numRef>
              <c:f>'8'!$B$7:$B$37</c:f>
              <c:numCache>
                <c:formatCode>###\ ###\ ###\ ###\ ##0</c:formatCode>
                <c:ptCount val="31"/>
                <c:pt idx="0">
                  <c:v>6476</c:v>
                </c:pt>
                <c:pt idx="1">
                  <c:v>7599</c:v>
                </c:pt>
                <c:pt idx="2">
                  <c:v>9095</c:v>
                </c:pt>
                <c:pt idx="3">
                  <c:v>10802</c:v>
                </c:pt>
                <c:pt idx="4">
                  <c:v>12279</c:v>
                </c:pt>
                <c:pt idx="5">
                  <c:v>13285</c:v>
                </c:pt>
                <c:pt idx="6">
                  <c:v>14028</c:v>
                </c:pt>
                <c:pt idx="7">
                  <c:v>14640</c:v>
                </c:pt>
                <c:pt idx="8">
                  <c:v>15310</c:v>
                </c:pt>
                <c:pt idx="9">
                  <c:v>16265</c:v>
                </c:pt>
                <c:pt idx="10">
                  <c:v>16831</c:v>
                </c:pt>
                <c:pt idx="11">
                  <c:v>17025</c:v>
                </c:pt>
                <c:pt idx="12">
                  <c:v>16683</c:v>
                </c:pt>
                <c:pt idx="13">
                  <c:v>15930</c:v>
                </c:pt>
                <c:pt idx="14">
                  <c:v>15533</c:v>
                </c:pt>
                <c:pt idx="15">
                  <c:v>14616</c:v>
                </c:pt>
                <c:pt idx="16">
                  <c:v>14024</c:v>
                </c:pt>
                <c:pt idx="17">
                  <c:v>13423</c:v>
                </c:pt>
                <c:pt idx="18">
                  <c:v>12684</c:v>
                </c:pt>
                <c:pt idx="19">
                  <c:v>12038</c:v>
                </c:pt>
                <c:pt idx="20">
                  <c:v>11513</c:v>
                </c:pt>
                <c:pt idx="21">
                  <c:v>11048</c:v>
                </c:pt>
                <c:pt idx="22">
                  <c:v>10626</c:v>
                </c:pt>
                <c:pt idx="23">
                  <c:v>10218</c:v>
                </c:pt>
                <c:pt idx="24">
                  <c:v>9816</c:v>
                </c:pt>
                <c:pt idx="25">
                  <c:v>9442</c:v>
                </c:pt>
                <c:pt idx="26">
                  <c:v>9101</c:v>
                </c:pt>
                <c:pt idx="27">
                  <c:v>8793</c:v>
                </c:pt>
                <c:pt idx="28">
                  <c:v>8507</c:v>
                </c:pt>
                <c:pt idx="29">
                  <c:v>8232</c:v>
                </c:pt>
                <c:pt idx="30">
                  <c:v>7964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A9-4CFB-A53F-5896A4B6E085}"/>
            </c:ext>
          </c:extLst>
        </c:ser>
        <c:ser>
          <c:idx val="1"/>
          <c:order val="1"/>
          <c:tx>
            <c:strRef>
              <c:f>'8'!$C$6</c:f>
              <c:strCache>
                <c:ptCount val="1"/>
                <c:pt idx="0">
                  <c:v>20-39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'8'!$A$7:$A$37</c:f>
              <c:numCache>
                <c:formatCode>General</c:formatCod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numCache>
            </c:numRef>
          </c:cat>
          <c:val>
            <c:numRef>
              <c:f>'8'!$C$7:$C$37</c:f>
              <c:numCache>
                <c:formatCode>###\ ###\ ###\ ###\ ##0</c:formatCode>
                <c:ptCount val="31"/>
                <c:pt idx="0">
                  <c:v>3359</c:v>
                </c:pt>
                <c:pt idx="1">
                  <c:v>3742</c:v>
                </c:pt>
                <c:pt idx="2">
                  <c:v>4190</c:v>
                </c:pt>
                <c:pt idx="3">
                  <c:v>4746</c:v>
                </c:pt>
                <c:pt idx="4">
                  <c:v>5492</c:v>
                </c:pt>
                <c:pt idx="5">
                  <c:v>6471</c:v>
                </c:pt>
                <c:pt idx="6">
                  <c:v>7871</c:v>
                </c:pt>
                <c:pt idx="7">
                  <c:v>9479</c:v>
                </c:pt>
                <c:pt idx="8">
                  <c:v>10855</c:v>
                </c:pt>
                <c:pt idx="9">
                  <c:v>11792</c:v>
                </c:pt>
                <c:pt idx="10">
                  <c:v>12773</c:v>
                </c:pt>
                <c:pt idx="11">
                  <c:v>13527</c:v>
                </c:pt>
                <c:pt idx="12">
                  <c:v>14316</c:v>
                </c:pt>
                <c:pt idx="13">
                  <c:v>15330</c:v>
                </c:pt>
                <c:pt idx="14">
                  <c:v>16657</c:v>
                </c:pt>
                <c:pt idx="15">
                  <c:v>16499</c:v>
                </c:pt>
                <c:pt idx="16">
                  <c:v>16187</c:v>
                </c:pt>
                <c:pt idx="17">
                  <c:v>15496</c:v>
                </c:pt>
                <c:pt idx="18">
                  <c:v>14874</c:v>
                </c:pt>
                <c:pt idx="19">
                  <c:v>14174</c:v>
                </c:pt>
                <c:pt idx="20">
                  <c:v>13624</c:v>
                </c:pt>
                <c:pt idx="21">
                  <c:v>13065</c:v>
                </c:pt>
                <c:pt idx="22">
                  <c:v>12363</c:v>
                </c:pt>
                <c:pt idx="23">
                  <c:v>11744</c:v>
                </c:pt>
                <c:pt idx="24">
                  <c:v>11238</c:v>
                </c:pt>
                <c:pt idx="25">
                  <c:v>10788</c:v>
                </c:pt>
                <c:pt idx="26">
                  <c:v>10379</c:v>
                </c:pt>
                <c:pt idx="27">
                  <c:v>9982</c:v>
                </c:pt>
                <c:pt idx="28">
                  <c:v>9589</c:v>
                </c:pt>
                <c:pt idx="29">
                  <c:v>9223</c:v>
                </c:pt>
                <c:pt idx="30">
                  <c:v>8891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A9-4CFB-A53F-5896A4B6E085}"/>
            </c:ext>
          </c:extLst>
        </c:ser>
        <c:ser>
          <c:idx val="2"/>
          <c:order val="2"/>
          <c:tx>
            <c:strRef>
              <c:f>'8'!$D$6</c:f>
              <c:strCache>
                <c:ptCount val="1"/>
                <c:pt idx="0">
                  <c:v>40-59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'8'!$A$7:$A$37</c:f>
              <c:numCache>
                <c:formatCode>General</c:formatCod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numCache>
            </c:numRef>
          </c:cat>
          <c:val>
            <c:numRef>
              <c:f>'8'!$D$7:$D$37</c:f>
              <c:numCache>
                <c:formatCode>###\ ###\ ###\ ###\ ##0</c:formatCode>
                <c:ptCount val="31"/>
                <c:pt idx="0">
                  <c:v>1540</c:v>
                </c:pt>
                <c:pt idx="1">
                  <c:v>1783</c:v>
                </c:pt>
                <c:pt idx="2">
                  <c:v>2030</c:v>
                </c:pt>
                <c:pt idx="3">
                  <c:v>2314</c:v>
                </c:pt>
                <c:pt idx="4">
                  <c:v>2686</c:v>
                </c:pt>
                <c:pt idx="5">
                  <c:v>3080</c:v>
                </c:pt>
                <c:pt idx="6">
                  <c:v>3551</c:v>
                </c:pt>
                <c:pt idx="7">
                  <c:v>4100</c:v>
                </c:pt>
                <c:pt idx="8">
                  <c:v>4844</c:v>
                </c:pt>
                <c:pt idx="9">
                  <c:v>5839</c:v>
                </c:pt>
                <c:pt idx="10">
                  <c:v>7007</c:v>
                </c:pt>
                <c:pt idx="11">
                  <c:v>8494</c:v>
                </c:pt>
                <c:pt idx="12">
                  <c:v>9839</c:v>
                </c:pt>
                <c:pt idx="13">
                  <c:v>10814</c:v>
                </c:pt>
                <c:pt idx="14">
                  <c:v>11995</c:v>
                </c:pt>
                <c:pt idx="15">
                  <c:v>12714</c:v>
                </c:pt>
                <c:pt idx="16">
                  <c:v>13537</c:v>
                </c:pt>
                <c:pt idx="17">
                  <c:v>14619</c:v>
                </c:pt>
                <c:pt idx="18">
                  <c:v>15334</c:v>
                </c:pt>
                <c:pt idx="19">
                  <c:v>15692</c:v>
                </c:pt>
                <c:pt idx="20">
                  <c:v>15498</c:v>
                </c:pt>
                <c:pt idx="21">
                  <c:v>14887</c:v>
                </c:pt>
                <c:pt idx="22">
                  <c:v>14332</c:v>
                </c:pt>
                <c:pt idx="23">
                  <c:v>13694</c:v>
                </c:pt>
                <c:pt idx="24">
                  <c:v>13187</c:v>
                </c:pt>
                <c:pt idx="25">
                  <c:v>12665</c:v>
                </c:pt>
                <c:pt idx="26">
                  <c:v>12000</c:v>
                </c:pt>
                <c:pt idx="27">
                  <c:v>11414</c:v>
                </c:pt>
                <c:pt idx="28">
                  <c:v>10934</c:v>
                </c:pt>
                <c:pt idx="29">
                  <c:v>10507</c:v>
                </c:pt>
                <c:pt idx="30">
                  <c:v>10118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A9-4CFB-A53F-5896A4B6E085}"/>
            </c:ext>
          </c:extLst>
        </c:ser>
        <c:ser>
          <c:idx val="3"/>
          <c:order val="3"/>
          <c:tx>
            <c:strRef>
              <c:f>'8'!$E$6</c:f>
              <c:strCache>
                <c:ptCount val="1"/>
                <c:pt idx="0">
                  <c:v>60+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'8'!$A$7:$A$37</c:f>
              <c:numCache>
                <c:formatCode>General</c:formatCode>
                <c:ptCount val="31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  <c:pt idx="14">
                  <c:v>2020</c:v>
                </c:pt>
                <c:pt idx="15">
                  <c:v>2025</c:v>
                </c:pt>
                <c:pt idx="16">
                  <c:v>2030</c:v>
                </c:pt>
                <c:pt idx="17">
                  <c:v>2035</c:v>
                </c:pt>
                <c:pt idx="18">
                  <c:v>2040</c:v>
                </c:pt>
                <c:pt idx="19">
                  <c:v>2045</c:v>
                </c:pt>
                <c:pt idx="20">
                  <c:v>2050</c:v>
                </c:pt>
                <c:pt idx="21">
                  <c:v>2055</c:v>
                </c:pt>
                <c:pt idx="22">
                  <c:v>2060</c:v>
                </c:pt>
                <c:pt idx="23">
                  <c:v>2065</c:v>
                </c:pt>
                <c:pt idx="24">
                  <c:v>2070</c:v>
                </c:pt>
                <c:pt idx="25">
                  <c:v>2075</c:v>
                </c:pt>
                <c:pt idx="26">
                  <c:v>2080</c:v>
                </c:pt>
                <c:pt idx="27">
                  <c:v>2085</c:v>
                </c:pt>
                <c:pt idx="28">
                  <c:v>2090</c:v>
                </c:pt>
                <c:pt idx="29">
                  <c:v>2095</c:v>
                </c:pt>
                <c:pt idx="30">
                  <c:v>2100</c:v>
                </c:pt>
              </c:numCache>
            </c:numRef>
          </c:cat>
          <c:val>
            <c:numRef>
              <c:f>'8'!$E$7:$E$37</c:f>
              <c:numCache>
                <c:formatCode>###\ ###\ ###\ ###\ ##0</c:formatCode>
                <c:ptCount val="31"/>
                <c:pt idx="0">
                  <c:v>604</c:v>
                </c:pt>
                <c:pt idx="1">
                  <c:v>651</c:v>
                </c:pt>
                <c:pt idx="2">
                  <c:v>742</c:v>
                </c:pt>
                <c:pt idx="3">
                  <c:v>864</c:v>
                </c:pt>
                <c:pt idx="4">
                  <c:v>1022</c:v>
                </c:pt>
                <c:pt idx="5">
                  <c:v>1230</c:v>
                </c:pt>
                <c:pt idx="6">
                  <c:v>1451</c:v>
                </c:pt>
                <c:pt idx="7">
                  <c:v>1730</c:v>
                </c:pt>
                <c:pt idx="8">
                  <c:v>2095</c:v>
                </c:pt>
                <c:pt idx="9">
                  <c:v>2526</c:v>
                </c:pt>
                <c:pt idx="10">
                  <c:v>3017</c:v>
                </c:pt>
                <c:pt idx="11">
                  <c:v>3602</c:v>
                </c:pt>
                <c:pt idx="12">
                  <c:v>4385</c:v>
                </c:pt>
                <c:pt idx="13">
                  <c:v>5448</c:v>
                </c:pt>
                <c:pt idx="14">
                  <c:v>6697</c:v>
                </c:pt>
                <c:pt idx="15">
                  <c:v>8178</c:v>
                </c:pt>
                <c:pt idx="16">
                  <c:v>9668</c:v>
                </c:pt>
                <c:pt idx="17">
                  <c:v>11011</c:v>
                </c:pt>
                <c:pt idx="18">
                  <c:v>12442</c:v>
                </c:pt>
                <c:pt idx="19">
                  <c:v>13894</c:v>
                </c:pt>
                <c:pt idx="20">
                  <c:v>15323</c:v>
                </c:pt>
                <c:pt idx="21">
                  <c:v>16820</c:v>
                </c:pt>
                <c:pt idx="22">
                  <c:v>18088</c:v>
                </c:pt>
                <c:pt idx="23">
                  <c:v>19076</c:v>
                </c:pt>
                <c:pt idx="24">
                  <c:v>19574</c:v>
                </c:pt>
                <c:pt idx="25">
                  <c:v>19780</c:v>
                </c:pt>
                <c:pt idx="26">
                  <c:v>19863</c:v>
                </c:pt>
                <c:pt idx="27">
                  <c:v>19680</c:v>
                </c:pt>
                <c:pt idx="28">
                  <c:v>19281</c:v>
                </c:pt>
                <c:pt idx="29">
                  <c:v>18778</c:v>
                </c:pt>
                <c:pt idx="30">
                  <c:v>18248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A9-4CFB-A53F-5896A4B6E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5765496"/>
        <c:axId val="675764840"/>
      </c:lineChart>
      <c:catAx>
        <c:axId val="675765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5764840"/>
        <c:crosses val="autoZero"/>
        <c:auto val="1"/>
        <c:lblAlgn val="ctr"/>
        <c:lblOffset val="100"/>
        <c:noMultiLvlLbl val="0"/>
      </c:catAx>
      <c:valAx>
        <c:axId val="675764840"/>
        <c:scaling>
          <c:orientation val="minMax"/>
          <c:max val="23000"/>
        </c:scaling>
        <c:delete val="0"/>
        <c:axPos val="l"/>
        <c:numFmt formatCode="###\ ###\ 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5765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388837000590463E-2"/>
          <c:y val="2.1696950016298764E-2"/>
          <c:w val="0.88662200250373446"/>
          <c:h val="0.774544567784189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'11'!$S$12</c:f>
              <c:strCache>
                <c:ptCount val="1"/>
                <c:pt idx="0">
                  <c:v>Otras modalidades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'11'!$R$13:$R$24</c:f>
              <c:strCache>
                <c:ptCount val="12"/>
                <c:pt idx="0">
                  <c:v>Dic 11</c:v>
                </c:pt>
                <c:pt idx="1">
                  <c:v>Dic 12</c:v>
                </c:pt>
                <c:pt idx="2">
                  <c:v>Dic 13</c:v>
                </c:pt>
                <c:pt idx="3">
                  <c:v>Dic 14</c:v>
                </c:pt>
                <c:pt idx="4">
                  <c:v>Dic 15</c:v>
                </c:pt>
                <c:pt idx="5">
                  <c:v>Dic 16</c:v>
                </c:pt>
                <c:pt idx="6">
                  <c:v>Dic 17</c:v>
                </c:pt>
                <c:pt idx="7">
                  <c:v>Dic 18</c:v>
                </c:pt>
                <c:pt idx="8">
                  <c:v>Dic 19</c:v>
                </c:pt>
                <c:pt idx="9">
                  <c:v>Dic 20</c:v>
                </c:pt>
                <c:pt idx="10">
                  <c:v>Dic 21</c:v>
                </c:pt>
                <c:pt idx="11">
                  <c:v>Dic 22</c:v>
                </c:pt>
              </c:strCache>
            </c:strRef>
          </c:cat>
          <c:val>
            <c:numRef>
              <c:f>'11'!$S$13:$S$24</c:f>
              <c:numCache>
                <c:formatCode>_(* #,##0_);_(* \(#,##0\);_(* "-"??_);_(@_)</c:formatCode>
                <c:ptCount val="12"/>
                <c:pt idx="0">
                  <c:v>95</c:v>
                </c:pt>
                <c:pt idx="1">
                  <c:v>328</c:v>
                </c:pt>
                <c:pt idx="2">
                  <c:v>369</c:v>
                </c:pt>
                <c:pt idx="3">
                  <c:v>449</c:v>
                </c:pt>
                <c:pt idx="4">
                  <c:v>563</c:v>
                </c:pt>
                <c:pt idx="5">
                  <c:v>696</c:v>
                </c:pt>
                <c:pt idx="6">
                  <c:v>849</c:v>
                </c:pt>
                <c:pt idx="7">
                  <c:v>477</c:v>
                </c:pt>
                <c:pt idx="8">
                  <c:v>515</c:v>
                </c:pt>
                <c:pt idx="9">
                  <c:v>547</c:v>
                </c:pt>
                <c:pt idx="10">
                  <c:v>562</c:v>
                </c:pt>
                <c:pt idx="11">
                  <c:v>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E8-412C-8C40-A7492BD3537D}"/>
            </c:ext>
          </c:extLst>
        </c:ser>
        <c:ser>
          <c:idx val="1"/>
          <c:order val="1"/>
          <c:tx>
            <c:strRef>
              <c:f>'11'!$T$12</c:f>
              <c:strCache>
                <c:ptCount val="1"/>
                <c:pt idx="0">
                  <c:v>Rentas vitalicias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918D9D9-3475-4D89-BE1C-9E0239407948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8729-41FF-88DD-12100FF76A9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8B3B25C-3F95-4784-9814-2A3CD3EE7152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8729-41FF-88DD-12100FF76A9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043588D-F0E9-4015-A81C-BF53FF5ED487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8729-41FF-88DD-12100FF76A9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EA98246-E6C7-4219-9AD3-56E9501ADE6A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8729-41FF-88DD-12100FF76A9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0B7FAA6-2D91-40B4-AEED-15A2281E332E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8729-41FF-88DD-12100FF76A9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17485D4-1A25-4E33-926D-5CE32870AF04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8729-41FF-88DD-12100FF76A9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2E24AB4-D77E-4818-990E-555619D8B425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8729-41FF-88DD-12100FF76A9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9460524-154B-4A29-B35B-D62EACD86CA8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8729-41FF-88DD-12100FF76A9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FA6A60C-AAC3-4E5A-A4D8-2F10172762AD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8729-41FF-88DD-12100FF76A9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ABB48BA-95E5-423B-9CDC-854CD38EF6F0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8729-41FF-88DD-12100FF76A9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1623349B-42D7-4EFE-A768-3B902ED70B72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8729-41FF-88DD-12100FF76A9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0C4C276-A8C3-4218-BD32-3E93CA8D0A33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93D1-45E4-B3D6-20B56BEDAC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'11'!$R$13:$R$24</c:f>
              <c:strCache>
                <c:ptCount val="12"/>
                <c:pt idx="0">
                  <c:v>Dic 11</c:v>
                </c:pt>
                <c:pt idx="1">
                  <c:v>Dic 12</c:v>
                </c:pt>
                <c:pt idx="2">
                  <c:v>Dic 13</c:v>
                </c:pt>
                <c:pt idx="3">
                  <c:v>Dic 14</c:v>
                </c:pt>
                <c:pt idx="4">
                  <c:v>Dic 15</c:v>
                </c:pt>
                <c:pt idx="5">
                  <c:v>Dic 16</c:v>
                </c:pt>
                <c:pt idx="6">
                  <c:v>Dic 17</c:v>
                </c:pt>
                <c:pt idx="7">
                  <c:v>Dic 18</c:v>
                </c:pt>
                <c:pt idx="8">
                  <c:v>Dic 19</c:v>
                </c:pt>
                <c:pt idx="9">
                  <c:v>Dic 20</c:v>
                </c:pt>
                <c:pt idx="10">
                  <c:v>Dic 21</c:v>
                </c:pt>
                <c:pt idx="11">
                  <c:v>Dic 22</c:v>
                </c:pt>
              </c:strCache>
            </c:strRef>
          </c:cat>
          <c:val>
            <c:numRef>
              <c:f>'11'!$T$13:$T$24</c:f>
              <c:numCache>
                <c:formatCode>_(* #,##0_);_(* \(#,##0\);_(* "-"??_);_(@_)</c:formatCode>
                <c:ptCount val="12"/>
                <c:pt idx="0">
                  <c:v>2469</c:v>
                </c:pt>
                <c:pt idx="1">
                  <c:v>2394</c:v>
                </c:pt>
                <c:pt idx="2">
                  <c:v>2432</c:v>
                </c:pt>
                <c:pt idx="3">
                  <c:v>2497</c:v>
                </c:pt>
                <c:pt idx="4">
                  <c:v>2518</c:v>
                </c:pt>
                <c:pt idx="5">
                  <c:v>2746</c:v>
                </c:pt>
                <c:pt idx="6">
                  <c:v>3280</c:v>
                </c:pt>
                <c:pt idx="7">
                  <c:v>6712</c:v>
                </c:pt>
                <c:pt idx="8">
                  <c:v>8009</c:v>
                </c:pt>
                <c:pt idx="9">
                  <c:v>9315</c:v>
                </c:pt>
                <c:pt idx="10">
                  <c:v>10201</c:v>
                </c:pt>
                <c:pt idx="11">
                  <c:v>10478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'11'!$X$13:$X$24</c15:f>
                <c15:dlblRangeCache>
                  <c:ptCount val="12"/>
                  <c:pt idx="0">
                    <c:v>21.6%</c:v>
                  </c:pt>
                  <c:pt idx="1">
                    <c:v>17.3%</c:v>
                  </c:pt>
                  <c:pt idx="2">
                    <c:v>14.2%</c:v>
                  </c:pt>
                  <c:pt idx="3">
                    <c:v>12.2%</c:v>
                  </c:pt>
                  <c:pt idx="4">
                    <c:v>9.8%</c:v>
                  </c:pt>
                  <c:pt idx="5">
                    <c:v>8.6%</c:v>
                  </c:pt>
                  <c:pt idx="6">
                    <c:v>7.7%</c:v>
                  </c:pt>
                  <c:pt idx="7">
                    <c:v>10.5%</c:v>
                  </c:pt>
                  <c:pt idx="8">
                    <c:v>9.7%</c:v>
                  </c:pt>
                  <c:pt idx="9">
                    <c:v>9.0%</c:v>
                  </c:pt>
                  <c:pt idx="10">
                    <c:v>8.0%</c:v>
                  </c:pt>
                  <c:pt idx="11">
                    <c:v>6.9%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60E8-412C-8C40-A7492BD3537D}"/>
            </c:ext>
          </c:extLst>
        </c:ser>
        <c:ser>
          <c:idx val="2"/>
          <c:order val="2"/>
          <c:tx>
            <c:strRef>
              <c:f>'11'!$U$12</c:f>
              <c:strCache>
                <c:ptCount val="1"/>
                <c:pt idx="0">
                  <c:v>Retiro programado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3FD5CDA-FB6E-46CE-80E6-0557F79920CC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60E8-412C-8C40-A7492BD3537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D97FF7E-C724-4252-B1B6-CDED95F5CD7B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60E8-412C-8C40-A7492BD3537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96DFDF4-7BE3-465A-B770-F1D0B09DF056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60E8-412C-8C40-A7492BD3537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FE90DC0-FAA0-4A52-902E-B9EE0FE74E83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60E8-412C-8C40-A7492BD3537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A8DCD46-D057-4C09-8F05-CE6163F93345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60E8-412C-8C40-A7492BD3537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5F114B5-0DB7-4820-AE86-7CACF60F31FB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60E8-412C-8C40-A7492BD3537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29C56A3-7840-4EFD-91A7-BF256B394F73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60E8-412C-8C40-A7492BD3537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363183E-C4CD-4AE0-8E93-10558B2232E3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60E8-412C-8C40-A7492BD3537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F05A085-2160-4AC1-9762-F2D082CDC190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60E8-412C-8C40-A7492BD3537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067685E-02AC-459E-B907-BA1468618FA5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FB8F-4265-B03E-5B2821FFD20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165886EE-BB99-4EEC-94C6-38266B3DE6D0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729-41FF-88DD-12100FF76A9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88277BE-5DD6-43CE-92FD-0AF9B6C4A6D9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3D1-45E4-B3D6-20B56BEDAC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'11'!$R$13:$R$24</c:f>
              <c:strCache>
                <c:ptCount val="12"/>
                <c:pt idx="0">
                  <c:v>Dic 11</c:v>
                </c:pt>
                <c:pt idx="1">
                  <c:v>Dic 12</c:v>
                </c:pt>
                <c:pt idx="2">
                  <c:v>Dic 13</c:v>
                </c:pt>
                <c:pt idx="3">
                  <c:v>Dic 14</c:v>
                </c:pt>
                <c:pt idx="4">
                  <c:v>Dic 15</c:v>
                </c:pt>
                <c:pt idx="5">
                  <c:v>Dic 16</c:v>
                </c:pt>
                <c:pt idx="6">
                  <c:v>Dic 17</c:v>
                </c:pt>
                <c:pt idx="7">
                  <c:v>Dic 18</c:v>
                </c:pt>
                <c:pt idx="8">
                  <c:v>Dic 19</c:v>
                </c:pt>
                <c:pt idx="9">
                  <c:v>Dic 20</c:v>
                </c:pt>
                <c:pt idx="10">
                  <c:v>Dic 21</c:v>
                </c:pt>
                <c:pt idx="11">
                  <c:v>Dic 22</c:v>
                </c:pt>
              </c:strCache>
            </c:strRef>
          </c:cat>
          <c:val>
            <c:numRef>
              <c:f>'11'!$U$13:$U$24</c:f>
              <c:numCache>
                <c:formatCode>_(* #,##0_);_(* \(#,##0\);_(* "-"??_);_(@_)</c:formatCode>
                <c:ptCount val="12"/>
                <c:pt idx="0">
                  <c:v>8860</c:v>
                </c:pt>
                <c:pt idx="1">
                  <c:v>11115</c:v>
                </c:pt>
                <c:pt idx="2">
                  <c:v>14347</c:v>
                </c:pt>
                <c:pt idx="3">
                  <c:v>17442</c:v>
                </c:pt>
                <c:pt idx="4">
                  <c:v>22624</c:v>
                </c:pt>
                <c:pt idx="5">
                  <c:v>28561</c:v>
                </c:pt>
                <c:pt idx="6">
                  <c:v>38469</c:v>
                </c:pt>
                <c:pt idx="7">
                  <c:v>56461</c:v>
                </c:pt>
                <c:pt idx="8">
                  <c:v>74096</c:v>
                </c:pt>
                <c:pt idx="9">
                  <c:v>93345</c:v>
                </c:pt>
                <c:pt idx="10">
                  <c:v>116618</c:v>
                </c:pt>
                <c:pt idx="11">
                  <c:v>140535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'11'!$W$13:$W$24</c15:f>
                <c15:dlblRangeCache>
                  <c:ptCount val="12"/>
                  <c:pt idx="0">
                    <c:v>77.6%</c:v>
                  </c:pt>
                  <c:pt idx="1">
                    <c:v>80.3%</c:v>
                  </c:pt>
                  <c:pt idx="2">
                    <c:v>83.7%</c:v>
                  </c:pt>
                  <c:pt idx="3">
                    <c:v>85.6%</c:v>
                  </c:pt>
                  <c:pt idx="4">
                    <c:v>88.0%</c:v>
                  </c:pt>
                  <c:pt idx="5">
                    <c:v>89.2%</c:v>
                  </c:pt>
                  <c:pt idx="6">
                    <c:v>90.3%</c:v>
                  </c:pt>
                  <c:pt idx="7">
                    <c:v>88.7%</c:v>
                  </c:pt>
                  <c:pt idx="8">
                    <c:v>89.7%</c:v>
                  </c:pt>
                  <c:pt idx="9">
                    <c:v>90.4%</c:v>
                  </c:pt>
                  <c:pt idx="10">
                    <c:v>91.6%</c:v>
                  </c:pt>
                  <c:pt idx="11">
                    <c:v>92.7%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4-60E8-412C-8C40-A7492BD35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overlap val="100"/>
        <c:axId val="298864160"/>
        <c:axId val="649300704"/>
      </c:barChart>
      <c:lineChart>
        <c:grouping val="standard"/>
        <c:varyColors val="0"/>
        <c:ser>
          <c:idx val="3"/>
          <c:order val="3"/>
          <c:tx>
            <c:strRef>
              <c:f>'11'!$V$12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'11'!$R$13:$R$24</c:f>
              <c:strCache>
                <c:ptCount val="12"/>
                <c:pt idx="0">
                  <c:v>Dic 11</c:v>
                </c:pt>
                <c:pt idx="1">
                  <c:v>Dic 12</c:v>
                </c:pt>
                <c:pt idx="2">
                  <c:v>Dic 13</c:v>
                </c:pt>
                <c:pt idx="3">
                  <c:v>Dic 14</c:v>
                </c:pt>
                <c:pt idx="4">
                  <c:v>Dic 15</c:v>
                </c:pt>
                <c:pt idx="5">
                  <c:v>Dic 16</c:v>
                </c:pt>
                <c:pt idx="6">
                  <c:v>Dic 17</c:v>
                </c:pt>
                <c:pt idx="7">
                  <c:v>Dic 18</c:v>
                </c:pt>
                <c:pt idx="8">
                  <c:v>Dic 19</c:v>
                </c:pt>
                <c:pt idx="9">
                  <c:v>Dic 20</c:v>
                </c:pt>
                <c:pt idx="10">
                  <c:v>Dic 21</c:v>
                </c:pt>
                <c:pt idx="11">
                  <c:v>Dic 22</c:v>
                </c:pt>
              </c:strCache>
            </c:strRef>
          </c:cat>
          <c:val>
            <c:numRef>
              <c:f>'11'!$V$13:$V$24</c:f>
              <c:numCache>
                <c:formatCode>_(* #,##0_);_(* \(#,##0\);_(* "-"??_);_(@_)</c:formatCode>
                <c:ptCount val="12"/>
                <c:pt idx="0">
                  <c:v>11424</c:v>
                </c:pt>
                <c:pt idx="1">
                  <c:v>13837</c:v>
                </c:pt>
                <c:pt idx="2">
                  <c:v>17148</c:v>
                </c:pt>
                <c:pt idx="3">
                  <c:v>20388</c:v>
                </c:pt>
                <c:pt idx="4">
                  <c:v>25705</c:v>
                </c:pt>
                <c:pt idx="5">
                  <c:v>32003</c:v>
                </c:pt>
                <c:pt idx="6">
                  <c:v>42598</c:v>
                </c:pt>
                <c:pt idx="7">
                  <c:v>63650</c:v>
                </c:pt>
                <c:pt idx="8">
                  <c:v>82620</c:v>
                </c:pt>
                <c:pt idx="9">
                  <c:v>103207</c:v>
                </c:pt>
                <c:pt idx="10">
                  <c:v>127381</c:v>
                </c:pt>
                <c:pt idx="11">
                  <c:v>151590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60E8-412C-8C40-A7492BD3537D}"/>
            </c:ext>
          </c:extLst>
        </c:ser>
        <c:ser>
          <c:idx val="4"/>
          <c:order val="4"/>
          <c:tx>
            <c:strRef>
              <c:f>'11'!$W$12</c:f>
              <c:strCache>
                <c:ptCount val="1"/>
                <c:pt idx="0">
                  <c:v>% R.P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'11'!$R$13:$R$24</c:f>
              <c:strCache>
                <c:ptCount val="12"/>
                <c:pt idx="0">
                  <c:v>Dic 11</c:v>
                </c:pt>
                <c:pt idx="1">
                  <c:v>Dic 12</c:v>
                </c:pt>
                <c:pt idx="2">
                  <c:v>Dic 13</c:v>
                </c:pt>
                <c:pt idx="3">
                  <c:v>Dic 14</c:v>
                </c:pt>
                <c:pt idx="4">
                  <c:v>Dic 15</c:v>
                </c:pt>
                <c:pt idx="5">
                  <c:v>Dic 16</c:v>
                </c:pt>
                <c:pt idx="6">
                  <c:v>Dic 17</c:v>
                </c:pt>
                <c:pt idx="7">
                  <c:v>Dic 18</c:v>
                </c:pt>
                <c:pt idx="8">
                  <c:v>Dic 19</c:v>
                </c:pt>
                <c:pt idx="9">
                  <c:v>Dic 20</c:v>
                </c:pt>
                <c:pt idx="10">
                  <c:v>Dic 21</c:v>
                </c:pt>
                <c:pt idx="11">
                  <c:v>Dic 22</c:v>
                </c:pt>
              </c:strCache>
            </c:strRef>
          </c:cat>
          <c:val>
            <c:numRef>
              <c:f>'11'!$W$13:$W$24</c:f>
              <c:numCache>
                <c:formatCode>0.0%</c:formatCode>
                <c:ptCount val="12"/>
                <c:pt idx="0">
                  <c:v>0.77556022408963587</c:v>
                </c:pt>
                <c:pt idx="1">
                  <c:v>0.80328105803281058</c:v>
                </c:pt>
                <c:pt idx="2">
                  <c:v>0.8366573361324936</c:v>
                </c:pt>
                <c:pt idx="3">
                  <c:v>0.85550323719835197</c:v>
                </c:pt>
                <c:pt idx="4">
                  <c:v>0.88014005057381828</c:v>
                </c:pt>
                <c:pt idx="5">
                  <c:v>0.89244758303909011</c:v>
                </c:pt>
                <c:pt idx="6">
                  <c:v>0.90307056669327201</c:v>
                </c:pt>
                <c:pt idx="7">
                  <c:v>0.88705420267085622</c:v>
                </c:pt>
                <c:pt idx="8">
                  <c:v>0.89682885499878962</c:v>
                </c:pt>
                <c:pt idx="9">
                  <c:v>0.90444446597614503</c:v>
                </c:pt>
                <c:pt idx="10">
                  <c:v>0.91550545214749457</c:v>
                </c:pt>
                <c:pt idx="11">
                  <c:v>0.92707302592519292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60E8-412C-8C40-A7492BD3537D}"/>
            </c:ext>
          </c:extLst>
        </c:ser>
        <c:ser>
          <c:idx val="5"/>
          <c:order val="5"/>
          <c:tx>
            <c:strRef>
              <c:f>'11'!$X$12</c:f>
              <c:strCache>
                <c:ptCount val="1"/>
                <c:pt idx="0">
                  <c:v>% R.V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Ref>
              <c:f>'11'!$R$13:$R$24</c:f>
              <c:strCache>
                <c:ptCount val="12"/>
                <c:pt idx="0">
                  <c:v>Dic 11</c:v>
                </c:pt>
                <c:pt idx="1">
                  <c:v>Dic 12</c:v>
                </c:pt>
                <c:pt idx="2">
                  <c:v>Dic 13</c:v>
                </c:pt>
                <c:pt idx="3">
                  <c:v>Dic 14</c:v>
                </c:pt>
                <c:pt idx="4">
                  <c:v>Dic 15</c:v>
                </c:pt>
                <c:pt idx="5">
                  <c:v>Dic 16</c:v>
                </c:pt>
                <c:pt idx="6">
                  <c:v>Dic 17</c:v>
                </c:pt>
                <c:pt idx="7">
                  <c:v>Dic 18</c:v>
                </c:pt>
                <c:pt idx="8">
                  <c:v>Dic 19</c:v>
                </c:pt>
                <c:pt idx="9">
                  <c:v>Dic 20</c:v>
                </c:pt>
                <c:pt idx="10">
                  <c:v>Dic 21</c:v>
                </c:pt>
                <c:pt idx="11">
                  <c:v>Dic 22</c:v>
                </c:pt>
              </c:strCache>
            </c:strRef>
          </c:cat>
          <c:val>
            <c:numRef>
              <c:f>'11'!$X$13:$X$24</c:f>
              <c:numCache>
                <c:formatCode>0.0%</c:formatCode>
                <c:ptCount val="12"/>
                <c:pt idx="0">
                  <c:v>0.21612394957983194</c:v>
                </c:pt>
                <c:pt idx="1">
                  <c:v>0.17301438173014383</c:v>
                </c:pt>
                <c:pt idx="2">
                  <c:v>0.14182411943083742</c:v>
                </c:pt>
                <c:pt idx="3">
                  <c:v>0.12247400431626447</c:v>
                </c:pt>
                <c:pt idx="4">
                  <c:v>9.7957595798482788E-2</c:v>
                </c:pt>
                <c:pt idx="5">
                  <c:v>8.580445583226573E-2</c:v>
                </c:pt>
                <c:pt idx="6">
                  <c:v>7.6998920137095639E-2</c:v>
                </c:pt>
                <c:pt idx="7">
                  <c:v>0.10545168892380204</c:v>
                </c:pt>
                <c:pt idx="8">
                  <c:v>9.6937787460663283E-2</c:v>
                </c:pt>
                <c:pt idx="9">
                  <c:v>9.0255505924985713E-2</c:v>
                </c:pt>
                <c:pt idx="10">
                  <c:v>8.0082586885014254E-2</c:v>
                </c:pt>
                <c:pt idx="11">
                  <c:v>6.9120654396728015E-2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60E8-412C-8C40-A7492BD35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864160"/>
        <c:axId val="649300704"/>
      </c:lineChart>
      <c:catAx>
        <c:axId val="29886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9300704"/>
        <c:crosses val="autoZero"/>
        <c:auto val="1"/>
        <c:lblAlgn val="ctr"/>
        <c:lblOffset val="100"/>
        <c:noMultiLvlLbl val="0"/>
      </c:catAx>
      <c:valAx>
        <c:axId val="64930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8864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9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683558</xdr:colOff>
      <xdr:row>5</xdr:row>
      <xdr:rowOff>89647</xdr:rowOff>
    </xdr:from>
    <xdr:to>
      <xdr:col>12</xdr:col>
      <xdr:colOff>579397</xdr:colOff>
      <xdr:row>29</xdr:row>
      <xdr:rowOff>187992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1B7114C-9BC7-E650-EC87-822E254DBFE8}"/>
            </a:ext>
          </a:extLst>
        </xdr:cNvPr>
        <xdr:cNvGrpSpPr/>
      </xdr:nvGrpSpPr>
      <xdr:grpSpPr>
        <a:xfrm>
          <a:off x="1499987" y="1021737"/>
          <a:ext cx="8876553" cy="4502296"/>
          <a:chOff x="1445558" y="470647"/>
          <a:chExt cx="8277839" cy="4670345"/>
        </a:xfrm>
      </xdr:grpSpPr>
      <xdr:grpSp>
        <xdr:nvGrpSpPr>
          <xdr:cNvPr id="46" name="Grupo 45">
            <a:extLst>
              <a:ext uri="{FF2B5EF4-FFF2-40B4-BE49-F238E27FC236}">
                <a16:creationId xmlns:a16="http://schemas.microsoft.com/office/drawing/2014/main" id="{B3A8DEF8-3367-46D4-8A4C-18D8090B8347}"/>
              </a:ext>
            </a:extLst>
          </xdr:cNvPr>
          <xdr:cNvGrpSpPr/>
        </xdr:nvGrpSpPr>
        <xdr:grpSpPr>
          <a:xfrm>
            <a:off x="1445558" y="470647"/>
            <a:ext cx="8277839" cy="4670345"/>
            <a:chOff x="1445558" y="470647"/>
            <a:chExt cx="8277839" cy="4670345"/>
          </a:xfrm>
        </xdr:grpSpPr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6355082D-FF3E-4F38-A4D8-6D4626C36A56}"/>
                </a:ext>
              </a:extLst>
            </xdr:cNvPr>
            <xdr:cNvGrpSpPr/>
          </xdr:nvGrpSpPr>
          <xdr:grpSpPr>
            <a:xfrm>
              <a:off x="1445558" y="470647"/>
              <a:ext cx="8277839" cy="4670345"/>
              <a:chOff x="58777" y="182839"/>
              <a:chExt cx="9482108" cy="5599998"/>
            </a:xfrm>
          </xdr:grpSpPr>
          <xdr:sp macro="" textlink="">
            <xdr:nvSpPr>
              <xdr:cNvPr id="6" name="Rectángulo: esquinas redondeadas 5">
                <a:extLst>
                  <a:ext uri="{FF2B5EF4-FFF2-40B4-BE49-F238E27FC236}">
                    <a16:creationId xmlns:a16="http://schemas.microsoft.com/office/drawing/2014/main" id="{4888F731-EADD-443F-BE3E-CDA664C4D27D}"/>
                  </a:ext>
                </a:extLst>
              </xdr:cNvPr>
              <xdr:cNvSpPr/>
            </xdr:nvSpPr>
            <xdr:spPr>
              <a:xfrm>
                <a:off x="58777" y="2975647"/>
                <a:ext cx="2014025" cy="751283"/>
              </a:xfrm>
              <a:prstGeom prst="roundRect">
                <a:avLst/>
              </a:prstGeom>
              <a:solidFill>
                <a:schemeClr val="accent6">
                  <a:lumMod val="40000"/>
                  <a:lumOff val="60000"/>
                </a:schemeClr>
              </a:solidFill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wrap="square" rtlCol="0" anchor="ctr"/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O" sz="1400"/>
                  <a:t>Sistema de Protección a la vejez</a:t>
                </a:r>
              </a:p>
            </xdr:txBody>
          </xdr:sp>
          <xdr:sp macro="" textlink="">
            <xdr:nvSpPr>
              <xdr:cNvPr id="7" name="Rectángulo: esquinas redondeadas 6">
                <a:extLst>
                  <a:ext uri="{FF2B5EF4-FFF2-40B4-BE49-F238E27FC236}">
                    <a16:creationId xmlns:a16="http://schemas.microsoft.com/office/drawing/2014/main" id="{A58D9B3A-1085-4676-86FF-61F058008EDA}"/>
                  </a:ext>
                </a:extLst>
              </xdr:cNvPr>
              <xdr:cNvSpPr/>
            </xdr:nvSpPr>
            <xdr:spPr>
              <a:xfrm>
                <a:off x="2361031" y="1540890"/>
                <a:ext cx="2084360" cy="639602"/>
              </a:xfrm>
              <a:prstGeom prst="roundRect">
                <a:avLst/>
              </a:prstGeom>
              <a:solidFill>
                <a:schemeClr val="accent6">
                  <a:lumMod val="40000"/>
                  <a:lumOff val="60000"/>
                </a:schemeClr>
              </a:solidFill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wrap="square" rtlCol="0" anchor="ctr"/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O" sz="1400"/>
                  <a:t>Contributivo</a:t>
                </a:r>
              </a:p>
            </xdr:txBody>
          </xdr:sp>
          <xdr:sp macro="" textlink="">
            <xdr:nvSpPr>
              <xdr:cNvPr id="8" name="Rectángulo: esquinas redondeadas 7">
                <a:extLst>
                  <a:ext uri="{FF2B5EF4-FFF2-40B4-BE49-F238E27FC236}">
                    <a16:creationId xmlns:a16="http://schemas.microsoft.com/office/drawing/2014/main" id="{52140588-AA00-4741-8E5F-8B4300BE0AA8}"/>
                  </a:ext>
                </a:extLst>
              </xdr:cNvPr>
              <xdr:cNvSpPr/>
            </xdr:nvSpPr>
            <xdr:spPr>
              <a:xfrm>
                <a:off x="4604983" y="442910"/>
                <a:ext cx="2372589" cy="639602"/>
              </a:xfrm>
              <a:prstGeom prst="roundRect">
                <a:avLst/>
              </a:prstGeom>
              <a:solidFill>
                <a:schemeClr val="accent6">
                  <a:lumMod val="40000"/>
                  <a:lumOff val="60000"/>
                </a:schemeClr>
              </a:solidFill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wrap="square" rtlCol="0" anchor="ctr"/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O" sz="1400"/>
                  <a:t>RPM </a:t>
                </a:r>
              </a:p>
              <a:p>
                <a:pPr algn="ctr"/>
                <a:r>
                  <a:rPr lang="es-CO" sz="1400"/>
                  <a:t> 1,6 M pensionados</a:t>
                </a:r>
              </a:p>
            </xdr:txBody>
          </xdr:sp>
          <xdr:sp macro="" textlink="">
            <xdr:nvSpPr>
              <xdr:cNvPr id="9" name="Rectángulo: esquinas redondeadas 8">
                <a:extLst>
                  <a:ext uri="{FF2B5EF4-FFF2-40B4-BE49-F238E27FC236}">
                    <a16:creationId xmlns:a16="http://schemas.microsoft.com/office/drawing/2014/main" id="{9D6EF2B5-E935-4875-AA74-B97B150BD338}"/>
                  </a:ext>
                </a:extLst>
              </xdr:cNvPr>
              <xdr:cNvSpPr/>
            </xdr:nvSpPr>
            <xdr:spPr>
              <a:xfrm>
                <a:off x="4620570" y="1247207"/>
                <a:ext cx="2372589" cy="639602"/>
              </a:xfrm>
              <a:prstGeom prst="roundRect">
                <a:avLst/>
              </a:prstGeom>
              <a:solidFill>
                <a:schemeClr val="accent6">
                  <a:lumMod val="40000"/>
                  <a:lumOff val="60000"/>
                </a:schemeClr>
              </a:solidFill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wrap="square" rtlCol="0" anchor="ctr"/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O" sz="1400"/>
                  <a:t>RAIS </a:t>
                </a:r>
              </a:p>
              <a:p>
                <a:pPr algn="ctr"/>
                <a:r>
                  <a:rPr lang="es-CO" sz="1400"/>
                  <a:t>284 mil pensionados</a:t>
                </a:r>
              </a:p>
            </xdr:txBody>
          </xdr:sp>
          <xdr:sp macro="" textlink="">
            <xdr:nvSpPr>
              <xdr:cNvPr id="10" name="Rectángulo: esquinas redondeadas 9">
                <a:extLst>
                  <a:ext uri="{FF2B5EF4-FFF2-40B4-BE49-F238E27FC236}">
                    <a16:creationId xmlns:a16="http://schemas.microsoft.com/office/drawing/2014/main" id="{D33D91D3-B121-4F7C-83BF-98B81F03293D}"/>
                  </a:ext>
                </a:extLst>
              </xdr:cNvPr>
              <xdr:cNvSpPr/>
            </xdr:nvSpPr>
            <xdr:spPr>
              <a:xfrm>
                <a:off x="4604983" y="2544361"/>
                <a:ext cx="2372589" cy="639602"/>
              </a:xfrm>
              <a:prstGeom prst="roundRect">
                <a:avLst/>
              </a:prstGeom>
              <a:solidFill>
                <a:schemeClr val="accent6">
                  <a:lumMod val="40000"/>
                  <a:lumOff val="60000"/>
                </a:schemeClr>
              </a:solidFill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wrap="square" rtlCol="0" anchor="ctr"/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O" sz="1400"/>
                  <a:t>Especiales y</a:t>
                </a:r>
                <a:r>
                  <a:rPr lang="es-CO" sz="1400" baseline="0"/>
                  <a:t> FOPEP</a:t>
                </a:r>
                <a:endParaRPr lang="es-CO" sz="1400"/>
              </a:p>
              <a:p>
                <a:pPr algn="ctr"/>
                <a:r>
                  <a:rPr lang="es-CO" sz="1400"/>
                  <a:t>734 mil pensionados</a:t>
                </a:r>
              </a:p>
            </xdr:txBody>
          </xdr:sp>
          <xdr:sp macro="" textlink="">
            <xdr:nvSpPr>
              <xdr:cNvPr id="11" name="Rectángulo: esquinas redondeadas 10">
                <a:extLst>
                  <a:ext uri="{FF2B5EF4-FFF2-40B4-BE49-F238E27FC236}">
                    <a16:creationId xmlns:a16="http://schemas.microsoft.com/office/drawing/2014/main" id="{503F19B9-5C21-4B5A-8470-7D089E32A159}"/>
                  </a:ext>
                </a:extLst>
              </xdr:cNvPr>
              <xdr:cNvSpPr/>
            </xdr:nvSpPr>
            <xdr:spPr>
              <a:xfrm>
                <a:off x="2222348" y="4886637"/>
                <a:ext cx="2084360" cy="639602"/>
              </a:xfrm>
              <a:prstGeom prst="roundRect">
                <a:avLst/>
              </a:prstGeom>
              <a:solidFill>
                <a:schemeClr val="accent6">
                  <a:lumMod val="40000"/>
                  <a:lumOff val="60000"/>
                </a:schemeClr>
              </a:solidFill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wrap="square" rtlCol="0" anchor="ctr"/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O" sz="1400"/>
                  <a:t>Subsidiado</a:t>
                </a:r>
              </a:p>
            </xdr:txBody>
          </xdr:sp>
          <xdr:sp macro="" textlink="">
            <xdr:nvSpPr>
              <xdr:cNvPr id="12" name="Rectángulo: esquinas redondeadas 11">
                <a:extLst>
                  <a:ext uri="{FF2B5EF4-FFF2-40B4-BE49-F238E27FC236}">
                    <a16:creationId xmlns:a16="http://schemas.microsoft.com/office/drawing/2014/main" id="{415D91DC-2478-4252-B046-D3CC9D2FC6D3}"/>
                  </a:ext>
                </a:extLst>
              </xdr:cNvPr>
              <xdr:cNvSpPr/>
            </xdr:nvSpPr>
            <xdr:spPr>
              <a:xfrm>
                <a:off x="7261917" y="4590355"/>
                <a:ext cx="2278968" cy="529180"/>
              </a:xfrm>
              <a:prstGeom prst="roundRect">
                <a:avLst/>
              </a:prstGeom>
              <a:solidFill>
                <a:schemeClr val="accent6">
                  <a:lumMod val="40000"/>
                  <a:lumOff val="60000"/>
                </a:schemeClr>
              </a:solidFill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wrap="square" rtlCol="0" anchor="ctr"/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O" sz="1400">
                    <a:solidFill>
                      <a:sysClr val="windowText" lastClr="000000"/>
                    </a:solidFill>
                  </a:rPr>
                  <a:t>Colombia Mayor </a:t>
                </a:r>
              </a:p>
              <a:p>
                <a:pPr algn="ctr"/>
                <a:r>
                  <a:rPr lang="es-CO" sz="1400">
                    <a:solidFill>
                      <a:sysClr val="windowText" lastClr="000000"/>
                    </a:solidFill>
                  </a:rPr>
                  <a:t>1.727.334 beneficiarios</a:t>
                </a:r>
              </a:p>
            </xdr:txBody>
          </xdr:sp>
          <xdr:sp macro="" textlink="">
            <xdr:nvSpPr>
              <xdr:cNvPr id="13" name="Rectángulo: esquinas redondeadas 12">
                <a:extLst>
                  <a:ext uri="{FF2B5EF4-FFF2-40B4-BE49-F238E27FC236}">
                    <a16:creationId xmlns:a16="http://schemas.microsoft.com/office/drawing/2014/main" id="{E93142C0-DBFE-46FF-8ECC-5E1A5BCB0E68}"/>
                  </a:ext>
                </a:extLst>
              </xdr:cNvPr>
              <xdr:cNvSpPr/>
            </xdr:nvSpPr>
            <xdr:spPr>
              <a:xfrm>
                <a:off x="7256262" y="5279424"/>
                <a:ext cx="2278968" cy="470338"/>
              </a:xfrm>
              <a:prstGeom prst="roundRect">
                <a:avLst/>
              </a:prstGeom>
              <a:solidFill>
                <a:schemeClr val="accent6">
                  <a:lumMod val="40000"/>
                  <a:lumOff val="60000"/>
                </a:schemeClr>
              </a:solidFill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wrap="square" rtlCol="0" anchor="ctr"/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O" sz="1400">
                    <a:solidFill>
                      <a:sysClr val="windowText" lastClr="000000"/>
                    </a:solidFill>
                  </a:rPr>
                  <a:t>BEPS</a:t>
                </a:r>
              </a:p>
              <a:p>
                <a:pPr algn="ctr"/>
                <a:r>
                  <a:rPr lang="es-CO" sz="1400">
                    <a:solidFill>
                      <a:sysClr val="windowText" lastClr="000000"/>
                    </a:solidFill>
                  </a:rPr>
                  <a:t>44.025 beneficiarios  </a:t>
                </a:r>
              </a:p>
            </xdr:txBody>
          </xdr:sp>
          <xdr:cxnSp macro="">
            <xdr:nvCxnSpPr>
              <xdr:cNvPr id="14" name="Conector recto 13">
                <a:extLst>
                  <a:ext uri="{FF2B5EF4-FFF2-40B4-BE49-F238E27FC236}">
                    <a16:creationId xmlns:a16="http://schemas.microsoft.com/office/drawing/2014/main" id="{513873AB-2138-47B3-A09E-7DBF1F5A8B6D}"/>
                  </a:ext>
                </a:extLst>
              </xdr:cNvPr>
              <xdr:cNvCxnSpPr>
                <a:cxnSpLocks/>
                <a:stCxn id="6" idx="3"/>
                <a:endCxn id="7" idx="1"/>
              </xdr:cNvCxnSpPr>
            </xdr:nvCxnSpPr>
            <xdr:spPr>
              <a:xfrm flipV="1">
                <a:off x="2072802" y="1860691"/>
                <a:ext cx="288229" cy="1490597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5" name="Conector recto 14">
                <a:extLst>
                  <a:ext uri="{FF2B5EF4-FFF2-40B4-BE49-F238E27FC236}">
                    <a16:creationId xmlns:a16="http://schemas.microsoft.com/office/drawing/2014/main" id="{E79B7F56-1070-428B-A079-34253660C841}"/>
                  </a:ext>
                </a:extLst>
              </xdr:cNvPr>
              <xdr:cNvCxnSpPr>
                <a:cxnSpLocks/>
                <a:stCxn id="6" idx="3"/>
                <a:endCxn id="11" idx="1"/>
              </xdr:cNvCxnSpPr>
            </xdr:nvCxnSpPr>
            <xdr:spPr>
              <a:xfrm>
                <a:off x="2072802" y="3351289"/>
                <a:ext cx="149546" cy="1855149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6" name="Conector recto 15">
                <a:extLst>
                  <a:ext uri="{FF2B5EF4-FFF2-40B4-BE49-F238E27FC236}">
                    <a16:creationId xmlns:a16="http://schemas.microsoft.com/office/drawing/2014/main" id="{9AB16221-38A1-481E-AB37-060E08711735}"/>
                  </a:ext>
                </a:extLst>
              </xdr:cNvPr>
              <xdr:cNvCxnSpPr>
                <a:cxnSpLocks/>
                <a:stCxn id="7" idx="3"/>
                <a:endCxn id="8" idx="1"/>
              </xdr:cNvCxnSpPr>
            </xdr:nvCxnSpPr>
            <xdr:spPr>
              <a:xfrm flipV="1">
                <a:off x="4445391" y="762711"/>
                <a:ext cx="159592" cy="1097980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7" name="Conector recto 16">
                <a:extLst>
                  <a:ext uri="{FF2B5EF4-FFF2-40B4-BE49-F238E27FC236}">
                    <a16:creationId xmlns:a16="http://schemas.microsoft.com/office/drawing/2014/main" id="{F17B88D7-AF7C-4FC7-94C6-3EFB247F15E0}"/>
                  </a:ext>
                </a:extLst>
              </xdr:cNvPr>
              <xdr:cNvCxnSpPr>
                <a:cxnSpLocks/>
                <a:stCxn id="7" idx="3"/>
                <a:endCxn id="9" idx="1"/>
              </xdr:cNvCxnSpPr>
            </xdr:nvCxnSpPr>
            <xdr:spPr>
              <a:xfrm flipV="1">
                <a:off x="4445391" y="1567008"/>
                <a:ext cx="175178" cy="29368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8" name="Conector recto 17">
                <a:extLst>
                  <a:ext uri="{FF2B5EF4-FFF2-40B4-BE49-F238E27FC236}">
                    <a16:creationId xmlns:a16="http://schemas.microsoft.com/office/drawing/2014/main" id="{D140E89F-0032-432E-B71F-4C6AAD8DBC99}"/>
                  </a:ext>
                </a:extLst>
              </xdr:cNvPr>
              <xdr:cNvCxnSpPr>
                <a:cxnSpLocks/>
                <a:stCxn id="7" idx="3"/>
                <a:endCxn id="10" idx="1"/>
              </xdr:cNvCxnSpPr>
            </xdr:nvCxnSpPr>
            <xdr:spPr>
              <a:xfrm>
                <a:off x="4445391" y="1860691"/>
                <a:ext cx="159592" cy="1003471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9" name="Rectángulo: esquinas redondeadas 18">
                <a:extLst>
                  <a:ext uri="{FF2B5EF4-FFF2-40B4-BE49-F238E27FC236}">
                    <a16:creationId xmlns:a16="http://schemas.microsoft.com/office/drawing/2014/main" id="{D05B10AB-DA5E-45D5-8CE8-4BC9952789B9}"/>
                  </a:ext>
                </a:extLst>
              </xdr:cNvPr>
              <xdr:cNvSpPr/>
            </xdr:nvSpPr>
            <xdr:spPr>
              <a:xfrm>
                <a:off x="7172180" y="182839"/>
                <a:ext cx="2084361" cy="463870"/>
              </a:xfrm>
              <a:prstGeom prst="roundRect">
                <a:avLst/>
              </a:prstGeom>
              <a:solidFill>
                <a:schemeClr val="accent6">
                  <a:lumMod val="40000"/>
                  <a:lumOff val="60000"/>
                </a:schemeClr>
              </a:solidFill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wrap="square" rtlCol="0" anchor="ctr"/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O" sz="1400"/>
                  <a:t>Colpensiones </a:t>
                </a:r>
              </a:p>
              <a:p>
                <a:pPr algn="ctr"/>
                <a:r>
                  <a:rPr lang="es-CO" sz="1400"/>
                  <a:t> 1,576,789 </a:t>
                </a:r>
              </a:p>
            </xdr:txBody>
          </xdr:sp>
          <xdr:sp macro="" textlink="">
            <xdr:nvSpPr>
              <xdr:cNvPr id="20" name="Rectángulo: esquinas redondeadas 19">
                <a:extLst>
                  <a:ext uri="{FF2B5EF4-FFF2-40B4-BE49-F238E27FC236}">
                    <a16:creationId xmlns:a16="http://schemas.microsoft.com/office/drawing/2014/main" id="{7F282F9B-2336-4F60-87C5-AC19C7DA6C09}"/>
                  </a:ext>
                </a:extLst>
              </xdr:cNvPr>
              <xdr:cNvSpPr/>
            </xdr:nvSpPr>
            <xdr:spPr>
              <a:xfrm>
                <a:off x="7172181" y="745185"/>
                <a:ext cx="2084360" cy="463870"/>
              </a:xfrm>
              <a:prstGeom prst="roundRect">
                <a:avLst/>
              </a:prstGeom>
              <a:solidFill>
                <a:schemeClr val="accent6">
                  <a:lumMod val="40000"/>
                  <a:lumOff val="60000"/>
                </a:schemeClr>
              </a:solidFill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wrap="square" rtlCol="0" anchor="ctr"/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O" sz="1400">
                    <a:solidFill>
                      <a:sysClr val="windowText" lastClr="000000"/>
                    </a:solidFill>
                  </a:rPr>
                  <a:t>Otros</a:t>
                </a:r>
              </a:p>
              <a:p>
                <a:pPr algn="ctr"/>
                <a:r>
                  <a:rPr lang="es-CO" sz="1400">
                    <a:solidFill>
                      <a:sysClr val="windowText" lastClr="000000"/>
                    </a:solidFill>
                  </a:rPr>
                  <a:t>6.800</a:t>
                </a:r>
              </a:p>
            </xdr:txBody>
          </xdr:sp>
          <xdr:sp macro="" textlink="">
            <xdr:nvSpPr>
              <xdr:cNvPr id="21" name="Rectángulo: esquinas redondeadas 20">
                <a:extLst>
                  <a:ext uri="{FF2B5EF4-FFF2-40B4-BE49-F238E27FC236}">
                    <a16:creationId xmlns:a16="http://schemas.microsoft.com/office/drawing/2014/main" id="{880A77E8-717D-4209-ADD4-AA3BEFD22197}"/>
                  </a:ext>
                </a:extLst>
              </xdr:cNvPr>
              <xdr:cNvSpPr/>
            </xdr:nvSpPr>
            <xdr:spPr>
              <a:xfrm>
                <a:off x="7187768" y="1331384"/>
                <a:ext cx="2084360" cy="463870"/>
              </a:xfrm>
              <a:prstGeom prst="roundRect">
                <a:avLst/>
              </a:prstGeom>
              <a:solidFill>
                <a:schemeClr val="accent6">
                  <a:lumMod val="40000"/>
                  <a:lumOff val="60000"/>
                </a:schemeClr>
              </a:solidFill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wrap="square" rtlCol="0" anchor="ctr"/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O" sz="1400"/>
                  <a:t>AFP</a:t>
                </a:r>
              </a:p>
              <a:p>
                <a:pPr algn="ctr"/>
                <a:r>
                  <a:rPr lang="es-CO" sz="1400"/>
                  <a:t>284.742 </a:t>
                </a:r>
              </a:p>
            </xdr:txBody>
          </xdr:sp>
          <xdr:sp macro="" textlink="">
            <xdr:nvSpPr>
              <xdr:cNvPr id="22" name="Rectángulo: esquinas redondeadas 21">
                <a:extLst>
                  <a:ext uri="{FF2B5EF4-FFF2-40B4-BE49-F238E27FC236}">
                    <a16:creationId xmlns:a16="http://schemas.microsoft.com/office/drawing/2014/main" id="{60AFB7E8-7767-407A-AFDD-2E266E0EE55E}"/>
                  </a:ext>
                </a:extLst>
              </xdr:cNvPr>
              <xdr:cNvSpPr/>
            </xdr:nvSpPr>
            <xdr:spPr>
              <a:xfrm>
                <a:off x="7172181" y="2077443"/>
                <a:ext cx="2084359" cy="463870"/>
              </a:xfrm>
              <a:prstGeom prst="roundRect">
                <a:avLst/>
              </a:prstGeom>
              <a:solidFill>
                <a:schemeClr val="accent6">
                  <a:lumMod val="40000"/>
                  <a:lumOff val="60000"/>
                </a:schemeClr>
              </a:solidFill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wrap="square" rtlCol="0" anchor="ctr"/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O" sz="1400"/>
                  <a:t>Defensa </a:t>
                </a:r>
              </a:p>
              <a:p>
                <a:pPr algn="ctr"/>
                <a:r>
                  <a:rPr lang="es-CO" sz="1400">
                    <a:solidFill>
                      <a:sysClr val="windowText" lastClr="000000"/>
                    </a:solidFill>
                  </a:rPr>
                  <a:t>194</a:t>
                </a:r>
                <a:r>
                  <a:rPr lang="es-CO" sz="1400" baseline="0">
                    <a:solidFill>
                      <a:sysClr val="windowText" lastClr="000000"/>
                    </a:solidFill>
                  </a:rPr>
                  <a:t>mil</a:t>
                </a:r>
                <a:endParaRPr lang="es-CO" sz="1400">
                  <a:solidFill>
                    <a:sysClr val="windowText" lastClr="000000"/>
                  </a:solidFill>
                </a:endParaRPr>
              </a:p>
            </xdr:txBody>
          </xdr:sp>
          <xdr:sp macro="" textlink="">
            <xdr:nvSpPr>
              <xdr:cNvPr id="23" name="Rectángulo: esquinas redondeadas 22">
                <a:extLst>
                  <a:ext uri="{FF2B5EF4-FFF2-40B4-BE49-F238E27FC236}">
                    <a16:creationId xmlns:a16="http://schemas.microsoft.com/office/drawing/2014/main" id="{C0E836E0-3D44-4182-8087-5CCDB4CA4405}"/>
                  </a:ext>
                </a:extLst>
              </xdr:cNvPr>
              <xdr:cNvSpPr/>
            </xdr:nvSpPr>
            <xdr:spPr>
              <a:xfrm>
                <a:off x="7172182" y="2642682"/>
                <a:ext cx="2084357" cy="463870"/>
              </a:xfrm>
              <a:prstGeom prst="roundRect">
                <a:avLst/>
              </a:prstGeom>
              <a:solidFill>
                <a:schemeClr val="accent6">
                  <a:lumMod val="40000"/>
                  <a:lumOff val="60000"/>
                </a:schemeClr>
              </a:solidFill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wrap="square" rtlCol="0" anchor="ctr"/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O" sz="1400"/>
                  <a:t>Magisterio</a:t>
                </a:r>
              </a:p>
              <a:p>
                <a:pPr algn="ctr"/>
                <a:r>
                  <a:rPr lang="es-CO" sz="1400">
                    <a:solidFill>
                      <a:sysClr val="windowText" lastClr="000000"/>
                    </a:solidFill>
                  </a:rPr>
                  <a:t>229mil</a:t>
                </a:r>
              </a:p>
            </xdr:txBody>
          </xdr:sp>
          <xdr:cxnSp macro="">
            <xdr:nvCxnSpPr>
              <xdr:cNvPr id="24" name="Conector recto 23">
                <a:extLst>
                  <a:ext uri="{FF2B5EF4-FFF2-40B4-BE49-F238E27FC236}">
                    <a16:creationId xmlns:a16="http://schemas.microsoft.com/office/drawing/2014/main" id="{FCFFC05F-E11E-401E-9610-7D7D3B8232E2}"/>
                  </a:ext>
                </a:extLst>
              </xdr:cNvPr>
              <xdr:cNvCxnSpPr>
                <a:cxnSpLocks/>
                <a:stCxn id="8" idx="3"/>
                <a:endCxn id="19" idx="1"/>
              </xdr:cNvCxnSpPr>
            </xdr:nvCxnSpPr>
            <xdr:spPr>
              <a:xfrm flipV="1">
                <a:off x="6977572" y="414774"/>
                <a:ext cx="194608" cy="347937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5" name="Conector recto 24">
                <a:extLst>
                  <a:ext uri="{FF2B5EF4-FFF2-40B4-BE49-F238E27FC236}">
                    <a16:creationId xmlns:a16="http://schemas.microsoft.com/office/drawing/2014/main" id="{3D3CEAC9-0379-4A1C-B5E8-73B3801B31F8}"/>
                  </a:ext>
                </a:extLst>
              </xdr:cNvPr>
              <xdr:cNvCxnSpPr>
                <a:cxnSpLocks/>
                <a:stCxn id="8" idx="3"/>
                <a:endCxn id="20" idx="1"/>
              </xdr:cNvCxnSpPr>
            </xdr:nvCxnSpPr>
            <xdr:spPr>
              <a:xfrm>
                <a:off x="6977572" y="762711"/>
                <a:ext cx="194609" cy="214409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6" name="Conector recto 25">
                <a:extLst>
                  <a:ext uri="{FF2B5EF4-FFF2-40B4-BE49-F238E27FC236}">
                    <a16:creationId xmlns:a16="http://schemas.microsoft.com/office/drawing/2014/main" id="{5824C91A-11E2-44E3-9440-A0110F25593A}"/>
                  </a:ext>
                </a:extLst>
              </xdr:cNvPr>
              <xdr:cNvCxnSpPr>
                <a:cxnSpLocks/>
                <a:stCxn id="9" idx="3"/>
                <a:endCxn id="21" idx="1"/>
              </xdr:cNvCxnSpPr>
            </xdr:nvCxnSpPr>
            <xdr:spPr>
              <a:xfrm flipV="1">
                <a:off x="6993159" y="1563320"/>
                <a:ext cx="194609" cy="3688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7" name="Conector recto 26">
                <a:extLst>
                  <a:ext uri="{FF2B5EF4-FFF2-40B4-BE49-F238E27FC236}">
                    <a16:creationId xmlns:a16="http://schemas.microsoft.com/office/drawing/2014/main" id="{0D961271-7240-46FB-8F54-353653F3F82F}"/>
                  </a:ext>
                </a:extLst>
              </xdr:cNvPr>
              <xdr:cNvCxnSpPr>
                <a:cxnSpLocks/>
                <a:stCxn id="10" idx="3"/>
                <a:endCxn id="22" idx="1"/>
              </xdr:cNvCxnSpPr>
            </xdr:nvCxnSpPr>
            <xdr:spPr>
              <a:xfrm flipV="1">
                <a:off x="6977572" y="2309379"/>
                <a:ext cx="194609" cy="55478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8" name="Conector recto 27">
                <a:extLst>
                  <a:ext uri="{FF2B5EF4-FFF2-40B4-BE49-F238E27FC236}">
                    <a16:creationId xmlns:a16="http://schemas.microsoft.com/office/drawing/2014/main" id="{069D479C-4DC1-48E4-ABC6-5A103ABAF3C4}"/>
                  </a:ext>
                </a:extLst>
              </xdr:cNvPr>
              <xdr:cNvCxnSpPr>
                <a:cxnSpLocks/>
                <a:stCxn id="10" idx="3"/>
                <a:endCxn id="23" idx="1"/>
              </xdr:cNvCxnSpPr>
            </xdr:nvCxnSpPr>
            <xdr:spPr>
              <a:xfrm>
                <a:off x="6977572" y="2864162"/>
                <a:ext cx="194610" cy="10456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31" name="Rectángulo: esquinas redondeadas 30">
                <a:extLst>
                  <a:ext uri="{FF2B5EF4-FFF2-40B4-BE49-F238E27FC236}">
                    <a16:creationId xmlns:a16="http://schemas.microsoft.com/office/drawing/2014/main" id="{B84F31ED-22B9-469E-8A90-4A934C452C62}"/>
                  </a:ext>
                </a:extLst>
              </xdr:cNvPr>
              <xdr:cNvSpPr/>
            </xdr:nvSpPr>
            <xdr:spPr>
              <a:xfrm>
                <a:off x="4746142" y="4597883"/>
                <a:ext cx="2278968" cy="529180"/>
              </a:xfrm>
              <a:prstGeom prst="roundRect">
                <a:avLst/>
              </a:prstGeom>
              <a:solidFill>
                <a:schemeClr val="accent6">
                  <a:lumMod val="40000"/>
                  <a:lumOff val="60000"/>
                </a:schemeClr>
              </a:solidFill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wrap="square" rtlCol="0" anchor="ctr"/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O" sz="1400"/>
                  <a:t>No contributivo</a:t>
                </a:r>
              </a:p>
            </xdr:txBody>
          </xdr:sp>
          <xdr:sp macro="" textlink="">
            <xdr:nvSpPr>
              <xdr:cNvPr id="32" name="Rectángulo: esquinas redondeadas 31">
                <a:extLst>
                  <a:ext uri="{FF2B5EF4-FFF2-40B4-BE49-F238E27FC236}">
                    <a16:creationId xmlns:a16="http://schemas.microsoft.com/office/drawing/2014/main" id="{9150DFEE-E11A-4E0B-9D0B-330B0607CA20}"/>
                  </a:ext>
                </a:extLst>
              </xdr:cNvPr>
              <xdr:cNvSpPr/>
            </xdr:nvSpPr>
            <xdr:spPr>
              <a:xfrm>
                <a:off x="4743315" y="5253657"/>
                <a:ext cx="2278968" cy="529180"/>
              </a:xfrm>
              <a:prstGeom prst="roundRect">
                <a:avLst/>
              </a:prstGeom>
              <a:solidFill>
                <a:schemeClr val="accent6">
                  <a:lumMod val="40000"/>
                  <a:lumOff val="60000"/>
                </a:schemeClr>
              </a:solidFill>
            </xdr:spPr>
            <xdr:style>
              <a:lnRef idx="2">
                <a:schemeClr val="accent6"/>
              </a:lnRef>
              <a:fillRef idx="1">
                <a:schemeClr val="lt1"/>
              </a:fillRef>
              <a:effectRef idx="0">
                <a:schemeClr val="accent6"/>
              </a:effectRef>
              <a:fontRef idx="minor">
                <a:schemeClr val="dk1"/>
              </a:fontRef>
            </xdr:style>
            <xdr:txBody>
              <a:bodyPr wrap="square" rtlCol="0" anchor="ctr"/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O" sz="1400"/>
                  <a:t>Semi contributivo</a:t>
                </a:r>
              </a:p>
            </xdr:txBody>
          </xdr:sp>
          <xdr:cxnSp macro="">
            <xdr:nvCxnSpPr>
              <xdr:cNvPr id="33" name="Conector recto 32">
                <a:extLst>
                  <a:ext uri="{FF2B5EF4-FFF2-40B4-BE49-F238E27FC236}">
                    <a16:creationId xmlns:a16="http://schemas.microsoft.com/office/drawing/2014/main" id="{ADF536CA-DD7B-4140-A0A2-888F79FEC60A}"/>
                  </a:ext>
                </a:extLst>
              </xdr:cNvPr>
              <xdr:cNvCxnSpPr>
                <a:cxnSpLocks/>
                <a:stCxn id="11" idx="3"/>
                <a:endCxn id="31" idx="1"/>
              </xdr:cNvCxnSpPr>
            </xdr:nvCxnSpPr>
            <xdr:spPr>
              <a:xfrm flipV="1">
                <a:off x="4306708" y="4862474"/>
                <a:ext cx="439434" cy="343964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4" name="Conector recto 33">
                <a:extLst>
                  <a:ext uri="{FF2B5EF4-FFF2-40B4-BE49-F238E27FC236}">
                    <a16:creationId xmlns:a16="http://schemas.microsoft.com/office/drawing/2014/main" id="{44865108-E21B-4CFA-89A7-8D8D996B1FC8}"/>
                  </a:ext>
                </a:extLst>
              </xdr:cNvPr>
              <xdr:cNvCxnSpPr>
                <a:stCxn id="11" idx="3"/>
                <a:endCxn id="32" idx="1"/>
              </xdr:cNvCxnSpPr>
            </xdr:nvCxnSpPr>
            <xdr:spPr>
              <a:xfrm>
                <a:off x="4306708" y="5206438"/>
                <a:ext cx="436607" cy="311809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5" name="Conector recto 34">
                <a:extLst>
                  <a:ext uri="{FF2B5EF4-FFF2-40B4-BE49-F238E27FC236}">
                    <a16:creationId xmlns:a16="http://schemas.microsoft.com/office/drawing/2014/main" id="{119EE783-5B07-4C1C-9F02-6BBE289D5917}"/>
                  </a:ext>
                </a:extLst>
              </xdr:cNvPr>
              <xdr:cNvCxnSpPr>
                <a:stCxn id="31" idx="3"/>
                <a:endCxn id="12" idx="1"/>
              </xdr:cNvCxnSpPr>
            </xdr:nvCxnSpPr>
            <xdr:spPr>
              <a:xfrm flipV="1">
                <a:off x="7025110" y="4854945"/>
                <a:ext cx="236808" cy="7529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6" name="Conector recto 35">
                <a:extLst>
                  <a:ext uri="{FF2B5EF4-FFF2-40B4-BE49-F238E27FC236}">
                    <a16:creationId xmlns:a16="http://schemas.microsoft.com/office/drawing/2014/main" id="{16D5F6AA-52CC-4A63-88C3-71EB25BEA3BE}"/>
                  </a:ext>
                </a:extLst>
              </xdr:cNvPr>
              <xdr:cNvCxnSpPr>
                <a:stCxn id="32" idx="3"/>
                <a:endCxn id="13" idx="1"/>
              </xdr:cNvCxnSpPr>
            </xdr:nvCxnSpPr>
            <xdr:spPr>
              <a:xfrm flipV="1">
                <a:off x="7022283" y="5514593"/>
                <a:ext cx="233979" cy="3655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7" name="Rectángulo: esquinas redondeadas 36">
              <a:extLst>
                <a:ext uri="{FF2B5EF4-FFF2-40B4-BE49-F238E27FC236}">
                  <a16:creationId xmlns:a16="http://schemas.microsoft.com/office/drawing/2014/main" id="{FA812399-16CD-4566-B6DF-E34A27D529CF}"/>
                </a:ext>
              </a:extLst>
            </xdr:cNvPr>
            <xdr:cNvSpPr/>
          </xdr:nvSpPr>
          <xdr:spPr>
            <a:xfrm>
              <a:off x="7660823" y="3415392"/>
              <a:ext cx="1819637" cy="386863"/>
            </a:xfrm>
            <a:prstGeom prst="roundRect">
              <a:avLst/>
            </a:prstGeom>
            <a:solidFill>
              <a:schemeClr val="accent6">
                <a:lumMod val="40000"/>
                <a:lumOff val="60000"/>
              </a:schemeClr>
            </a:solidFill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wrap="square" rtlCol="0" anchor="ctr"/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s-CO" sz="1400"/>
                <a:t>FOPEP </a:t>
              </a:r>
            </a:p>
            <a:p>
              <a:pPr algn="ctr"/>
              <a:r>
                <a:rPr lang="es-CO" sz="1400"/>
                <a:t>299</a:t>
              </a:r>
              <a:r>
                <a:rPr lang="es-CO" sz="1400" baseline="0"/>
                <a:t> </a:t>
              </a:r>
              <a:r>
                <a:rPr lang="es-CO" sz="1400"/>
                <a:t>mil   </a:t>
              </a:r>
            </a:p>
          </xdr:txBody>
        </xdr:sp>
        <xdr:cxnSp macro="">
          <xdr:nvCxnSpPr>
            <xdr:cNvPr id="43" name="Conector recto 42">
              <a:extLst>
                <a:ext uri="{FF2B5EF4-FFF2-40B4-BE49-F238E27FC236}">
                  <a16:creationId xmlns:a16="http://schemas.microsoft.com/office/drawing/2014/main" id="{C5F5570F-6CD8-4DF1-8DE1-C54D03D03942}"/>
                </a:ext>
              </a:extLst>
            </xdr:cNvPr>
            <xdr:cNvCxnSpPr>
              <a:cxnSpLocks/>
              <a:stCxn id="10" idx="3"/>
              <a:endCxn id="37" idx="1"/>
            </xdr:cNvCxnSpPr>
          </xdr:nvCxnSpPr>
          <xdr:spPr>
            <a:xfrm>
              <a:off x="7485636" y="2706845"/>
              <a:ext cx="175187" cy="901979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4" name="Rectángulo: esquinas redondeadas 43">
            <a:extLst>
              <a:ext uri="{FF2B5EF4-FFF2-40B4-BE49-F238E27FC236}">
                <a16:creationId xmlns:a16="http://schemas.microsoft.com/office/drawing/2014/main" id="{CAE029B0-81F0-43C5-9C69-E0B3CE0E4E68}"/>
              </a:ext>
            </a:extLst>
          </xdr:cNvPr>
          <xdr:cNvSpPr/>
        </xdr:nvSpPr>
        <xdr:spPr>
          <a:xfrm>
            <a:off x="7664023" y="2974361"/>
            <a:ext cx="1819635" cy="386863"/>
          </a:xfrm>
          <a:prstGeom prst="roundRect">
            <a:avLst/>
          </a:prstGeom>
          <a:solidFill>
            <a:schemeClr val="accent6">
              <a:lumMod val="40000"/>
              <a:lumOff val="6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400"/>
              <a:t>Ecopetrol</a:t>
            </a:r>
          </a:p>
          <a:p>
            <a:pPr algn="ctr"/>
            <a:r>
              <a:rPr lang="es-CO" sz="1400">
                <a:solidFill>
                  <a:sysClr val="windowText" lastClr="000000"/>
                </a:solidFill>
              </a:rPr>
              <a:t>12mil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285750</xdr:colOff>
      <xdr:row>2</xdr:row>
      <xdr:rowOff>85725</xdr:rowOff>
    </xdr:to>
    <xdr:pic>
      <xdr:nvPicPr>
        <xdr:cNvPr id="4" name="Imagen 3" descr="Texto&#10;&#10;Descripción generada automáticamente con confianza media">
          <a:extLst>
            <a:ext uri="{FF2B5EF4-FFF2-40B4-BE49-F238E27FC236}">
              <a16:creationId xmlns:a16="http://schemas.microsoft.com/office/drawing/2014/main" id="{15BCB97F-0356-4771-9F89-486C6ECE402C}"/>
            </a:ext>
            <a:ext uri="{147F2762-F138-4A5C-976F-8EAC2B608ADB}">
              <a16:predDERef xmlns:a16="http://schemas.microsoft.com/office/drawing/2014/main" pre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750" cy="466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533400</xdr:colOff>
      <xdr:row>32</xdr:row>
      <xdr:rowOff>57151</xdr:rowOff>
    </xdr:from>
    <xdr:to>
      <xdr:col>10</xdr:col>
      <xdr:colOff>374906</xdr:colOff>
      <xdr:row>52</xdr:row>
      <xdr:rowOff>76201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EA784D-D057-6C98-72A8-A304B54D0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5010151"/>
          <a:ext cx="5718431" cy="3829050"/>
        </a:xfrm>
        <a:prstGeom prst="rect">
          <a:avLst/>
        </a:prstGeom>
      </xdr:spPr>
    </xdr:pic>
    <xdr:clientData/>
  </xdr:twoCellAnchor>
  <xdr:twoCellAnchor editAs="oneCell">
    <xdr:from>
      <xdr:col>13</xdr:col>
      <xdr:colOff>95250</xdr:colOff>
      <xdr:row>5</xdr:row>
      <xdr:rowOff>171450</xdr:rowOff>
    </xdr:from>
    <xdr:to>
      <xdr:col>21</xdr:col>
      <xdr:colOff>526280</xdr:colOff>
      <xdr:row>27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B5351C-8A70-13A8-C27B-0B9868829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5275" y="171450"/>
          <a:ext cx="6527030" cy="4038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2</xdr:row>
      <xdr:rowOff>85725</xdr:rowOff>
    </xdr:to>
    <xdr:pic>
      <xdr:nvPicPr>
        <xdr:cNvPr id="4" name="Imagen 3" descr="Texto&#10;&#10;Descripción generada automáticamente con confianza media">
          <a:extLst>
            <a:ext uri="{FF2B5EF4-FFF2-40B4-BE49-F238E27FC236}">
              <a16:creationId xmlns:a16="http://schemas.microsoft.com/office/drawing/2014/main" id="{38A662DA-8F35-42F4-9BFD-043F73E553B6}"/>
            </a:ext>
            <a:ext uri="{147F2762-F138-4A5C-976F-8EAC2B608ADB}">
              <a16:predDERef xmlns:a16="http://schemas.microsoft.com/office/drawing/2014/main" pre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750" cy="4667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6</xdr:row>
      <xdr:rowOff>152400</xdr:rowOff>
    </xdr:from>
    <xdr:to>
      <xdr:col>9</xdr:col>
      <xdr:colOff>1905</xdr:colOff>
      <xdr:row>28</xdr:row>
      <xdr:rowOff>15240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162094-EB8E-D589-D645-A889D7B19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42900"/>
          <a:ext cx="5612130" cy="40538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285750</xdr:colOff>
      <xdr:row>2</xdr:row>
      <xdr:rowOff>85725</xdr:rowOff>
    </xdr:to>
    <xdr:pic>
      <xdr:nvPicPr>
        <xdr:cNvPr id="3" name="Imagen 2" descr="Texto&#10;&#10;Descripción generada automáticamente con confianza media">
          <a:extLst>
            <a:ext uri="{FF2B5EF4-FFF2-40B4-BE49-F238E27FC236}">
              <a16:creationId xmlns:a16="http://schemas.microsoft.com/office/drawing/2014/main" id="{7B642AEB-4004-404E-B713-65BFE1EDB87B}"/>
            </a:ext>
            <a:ext uri="{147F2762-F138-4A5C-976F-8EAC2B608ADB}">
              <a16:predDERef xmlns:a16="http://schemas.microsoft.com/office/drawing/2014/main" pre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750" cy="4667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1148602</xdr:colOff>
      <xdr:row>27</xdr:row>
      <xdr:rowOff>1120</xdr:rowOff>
    </xdr:from>
    <xdr:to>
      <xdr:col>22</xdr:col>
      <xdr:colOff>382966</xdr:colOff>
      <xdr:row>43</xdr:row>
      <xdr:rowOff>168088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77435D9-D80A-4B8A-9617-B315EC608E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714375</xdr:colOff>
      <xdr:row>2</xdr:row>
      <xdr:rowOff>85725</xdr:rowOff>
    </xdr:to>
    <xdr:pic>
      <xdr:nvPicPr>
        <xdr:cNvPr id="3" name="Imagen 2" descr="Texto&#10;&#10;Descripción generada automáticamente con confianza media">
          <a:extLst>
            <a:ext uri="{FF2B5EF4-FFF2-40B4-BE49-F238E27FC236}">
              <a16:creationId xmlns:a16="http://schemas.microsoft.com/office/drawing/2014/main" id="{FE09619D-D1DB-4B3C-91FF-D88C1625149B}"/>
            </a:ext>
            <a:ext uri="{147F2762-F138-4A5C-976F-8EAC2B608ADB}">
              <a16:predDERef xmlns:a16="http://schemas.microsoft.com/office/drawing/2014/main" pre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750" cy="466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590550</xdr:colOff>
      <xdr:row>2</xdr:row>
      <xdr:rowOff>85725</xdr:rowOff>
    </xdr:to>
    <xdr:pic>
      <xdr:nvPicPr>
        <xdr:cNvPr id="2" name="Imagen 3" descr="Texto&#10;&#10;Descripción generada automáticamente con confianza media">
          <a:extLst>
            <a:ext uri="{FF2B5EF4-FFF2-40B4-BE49-F238E27FC236}">
              <a16:creationId xmlns:a16="http://schemas.microsoft.com/office/drawing/2014/main" id="{C3F2195B-6DCE-4EC8-A50D-EA6A0969511C}"/>
            </a:ext>
            <a:ext uri="{147F2762-F138-4A5C-976F-8EAC2B608ADB}">
              <a16:predDERef xmlns:a16="http://schemas.microsoft.com/office/drawing/2014/main" pre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750" cy="466725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6</xdr:row>
      <xdr:rowOff>171450</xdr:rowOff>
    </xdr:from>
    <xdr:to>
      <xdr:col>8</xdr:col>
      <xdr:colOff>285750</xdr:colOff>
      <xdr:row>27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39801A-D319-7055-2C36-9D3AC1BDA98B}"/>
            </a:ext>
            <a:ext uri="{147F2762-F138-4A5C-976F-8EAC2B608ADB}">
              <a16:predDERef xmlns:a16="http://schemas.microsoft.com/office/drawing/2014/main" pred="{C3F2195B-6DCE-4EC8-A50D-EA6A09695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550" y="1323975"/>
          <a:ext cx="4572000" cy="3829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95250</xdr:colOff>
      <xdr:row>22</xdr:row>
      <xdr:rowOff>158750</xdr:rowOff>
    </xdr:from>
    <xdr:to>
      <xdr:col>25</xdr:col>
      <xdr:colOff>269875</xdr:colOff>
      <xdr:row>41</xdr:row>
      <xdr:rowOff>47625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15019C9A-26BB-4D8E-95D7-DA1201811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1047750</xdr:colOff>
      <xdr:row>2</xdr:row>
      <xdr:rowOff>85725</xdr:rowOff>
    </xdr:to>
    <xdr:pic>
      <xdr:nvPicPr>
        <xdr:cNvPr id="2" name="Imagen 1" descr="Texto&#10;&#10;Descripción generada automáticamente con confianza media">
          <a:extLst>
            <a:ext uri="{FF2B5EF4-FFF2-40B4-BE49-F238E27FC236}">
              <a16:creationId xmlns:a16="http://schemas.microsoft.com/office/drawing/2014/main" id="{7F6E658A-3AA6-4089-B7C1-AC0AC550FA38}"/>
            </a:ext>
            <a:ext uri="{147F2762-F138-4A5C-976F-8EAC2B608ADB}">
              <a16:predDERef xmlns:a16="http://schemas.microsoft.com/office/drawing/2014/main" pre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750" cy="466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9</xdr:row>
      <xdr:rowOff>114300</xdr:rowOff>
    </xdr:from>
    <xdr:to>
      <xdr:col>7</xdr:col>
      <xdr:colOff>123825</xdr:colOff>
      <xdr:row>28</xdr:row>
      <xdr:rowOff>0</xdr:rowOff>
    </xdr:to>
    <xdr:pic>
      <xdr:nvPicPr>
        <xdr:cNvPr id="2" name="Imagen 1" descr="Gráfico, Gráfico de barras&#10;&#10;Descripción generada automáticamente">
          <a:extLst>
            <a:ext uri="{FF2B5EF4-FFF2-40B4-BE49-F238E27FC236}">
              <a16:creationId xmlns:a16="http://schemas.microsoft.com/office/drawing/2014/main" id="{8BB80733-EEB2-666C-BE1F-2A67B292D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0" y="1638300"/>
          <a:ext cx="4410075" cy="3505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285750</xdr:colOff>
      <xdr:row>2</xdr:row>
      <xdr:rowOff>85725</xdr:rowOff>
    </xdr:to>
    <xdr:pic>
      <xdr:nvPicPr>
        <xdr:cNvPr id="3" name="Imagen 2" descr="Texto&#10;&#10;Descripción generada automáticamente con confianza media">
          <a:extLst>
            <a:ext uri="{FF2B5EF4-FFF2-40B4-BE49-F238E27FC236}">
              <a16:creationId xmlns:a16="http://schemas.microsoft.com/office/drawing/2014/main" id="{E2B27233-D14B-4C91-8569-0C4644B3CCC0}"/>
            </a:ext>
            <a:ext uri="{147F2762-F138-4A5C-976F-8EAC2B608ADB}">
              <a16:predDERef xmlns:a16="http://schemas.microsoft.com/office/drawing/2014/main" pre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750" cy="4667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1042146</xdr:colOff>
      <xdr:row>8</xdr:row>
      <xdr:rowOff>145676</xdr:rowOff>
    </xdr:from>
    <xdr:to>
      <xdr:col>8</xdr:col>
      <xdr:colOff>560293</xdr:colOff>
      <xdr:row>35</xdr:row>
      <xdr:rowOff>67236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2146" y="717176"/>
          <a:ext cx="6757147" cy="50650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314325</xdr:colOff>
      <xdr:row>2</xdr:row>
      <xdr:rowOff>85725</xdr:rowOff>
    </xdr:to>
    <xdr:pic>
      <xdr:nvPicPr>
        <xdr:cNvPr id="3" name="Imagen 2" descr="Texto&#10;&#10;Descripción generada automáticamente con confianza media">
          <a:extLst>
            <a:ext uri="{FF2B5EF4-FFF2-40B4-BE49-F238E27FC236}">
              <a16:creationId xmlns:a16="http://schemas.microsoft.com/office/drawing/2014/main" id="{E230C393-B7CB-45AC-934C-5C3F0D58A47C}"/>
            </a:ext>
            <a:ext uri="{147F2762-F138-4A5C-976F-8EAC2B608ADB}">
              <a16:predDERef xmlns:a16="http://schemas.microsoft.com/office/drawing/2014/main" pre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750" cy="466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6</xdr:row>
      <xdr:rowOff>133350</xdr:rowOff>
    </xdr:from>
    <xdr:to>
      <xdr:col>8</xdr:col>
      <xdr:colOff>9524</xdr:colOff>
      <xdr:row>25</xdr:row>
      <xdr:rowOff>142875</xdr:rowOff>
    </xdr:to>
    <xdr:pic>
      <xdr:nvPicPr>
        <xdr:cNvPr id="2" name="Imagen 1" descr="Gráfico, Gráfico de líneas&#10;&#10;Descripción generada automáticamente">
          <a:extLst>
            <a:ext uri="{FF2B5EF4-FFF2-40B4-BE49-F238E27FC236}">
              <a16:creationId xmlns:a16="http://schemas.microsoft.com/office/drawing/2014/main" id="{23A4D986-A810-D63D-8284-56B4320DB26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10717" b="2785"/>
        <a:stretch/>
      </xdr:blipFill>
      <xdr:spPr bwMode="auto">
        <a:xfrm>
          <a:off x="285749" y="323850"/>
          <a:ext cx="5819775" cy="3629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285750</xdr:colOff>
      <xdr:row>2</xdr:row>
      <xdr:rowOff>85725</xdr:rowOff>
    </xdr:to>
    <xdr:pic>
      <xdr:nvPicPr>
        <xdr:cNvPr id="3" name="Imagen 2" descr="Texto&#10;&#10;Descripción generada automáticamente con confianza media">
          <a:extLst>
            <a:ext uri="{FF2B5EF4-FFF2-40B4-BE49-F238E27FC236}">
              <a16:creationId xmlns:a16="http://schemas.microsoft.com/office/drawing/2014/main" id="{20CD307A-EC02-4539-A14C-5C4A0BFA438A}"/>
            </a:ext>
            <a:ext uri="{147F2762-F138-4A5C-976F-8EAC2B608ADB}">
              <a16:predDERef xmlns:a16="http://schemas.microsoft.com/office/drawing/2014/main" pre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750" cy="4667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7</xdr:row>
      <xdr:rowOff>180974</xdr:rowOff>
    </xdr:from>
    <xdr:to>
      <xdr:col>11</xdr:col>
      <xdr:colOff>437628</xdr:colOff>
      <xdr:row>23</xdr:row>
      <xdr:rowOff>76199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B0DDE5-0CB0-167C-8C29-7BB545D88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11"/>
        <a:stretch>
          <a:fillRect/>
        </a:stretch>
      </xdr:blipFill>
      <xdr:spPr>
        <a:xfrm>
          <a:off x="533400" y="561974"/>
          <a:ext cx="8286228" cy="29432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285750</xdr:colOff>
      <xdr:row>2</xdr:row>
      <xdr:rowOff>85725</xdr:rowOff>
    </xdr:to>
    <xdr:pic>
      <xdr:nvPicPr>
        <xdr:cNvPr id="2" name="Imagen 1" descr="Texto&#10;&#10;Descripción generada automáticamente con confianza media">
          <a:extLst>
            <a:ext uri="{FF2B5EF4-FFF2-40B4-BE49-F238E27FC236}">
              <a16:creationId xmlns:a16="http://schemas.microsoft.com/office/drawing/2014/main" id="{5B4CD238-B863-44C8-A2D9-701E221297AF}"/>
            </a:ext>
            <a:ext uri="{147F2762-F138-4A5C-976F-8EAC2B608ADB}">
              <a16:predDERef xmlns:a16="http://schemas.microsoft.com/office/drawing/2014/main" pre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750" cy="4667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555172</xdr:colOff>
      <xdr:row>12</xdr:row>
      <xdr:rowOff>163964</xdr:rowOff>
    </xdr:from>
    <xdr:to>
      <xdr:col>13</xdr:col>
      <xdr:colOff>174172</xdr:colOff>
      <xdr:row>29</xdr:row>
      <xdr:rowOff>130627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512B8BC-8608-4223-906B-507675393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285750</xdr:colOff>
      <xdr:row>2</xdr:row>
      <xdr:rowOff>85725</xdr:rowOff>
    </xdr:to>
    <xdr:pic>
      <xdr:nvPicPr>
        <xdr:cNvPr id="3" name="Imagen 2" descr="Texto&#10;&#10;Descripción generada automáticamente con confianza media">
          <a:extLst>
            <a:ext uri="{FF2B5EF4-FFF2-40B4-BE49-F238E27FC236}">
              <a16:creationId xmlns:a16="http://schemas.microsoft.com/office/drawing/2014/main" id="{BCAD54A3-6831-4BB4-B44E-CDA1F104012B}"/>
            </a:ext>
            <a:ext uri="{147F2762-F138-4A5C-976F-8EAC2B608ADB}">
              <a16:predDERef xmlns:a16="http://schemas.microsoft.com/office/drawing/2014/main" pre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750" cy="466725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0.51</cdr:x>
      <cdr:y>0.09658</cdr:y>
    </cdr:from>
    <cdr:to>
      <cdr:x>0.51</cdr:x>
      <cdr:y>0.78009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3C09AC74-8763-4DF9-8253-1A4E9393B319}"/>
            </a:ext>
          </a:extLst>
        </cdr:cNvPr>
        <cdr:cNvCxnSpPr/>
      </cdr:nvCxnSpPr>
      <cdr:spPr>
        <a:xfrm xmlns:a="http://schemas.openxmlformats.org/drawingml/2006/main">
          <a:off x="2914650" y="309564"/>
          <a:ext cx="0" cy="2190750"/>
        </a:xfrm>
        <a:prstGeom xmlns:a="http://schemas.openxmlformats.org/drawingml/2006/main" prst="line">
          <a:avLst/>
        </a:prstGeom>
        <a:ln xmlns:a="http://schemas.openxmlformats.org/drawingml/2006/main" w="12700" cap="flat" cmpd="sng" algn="ctr">
          <a:solidFill>
            <a:schemeClr val="accent3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DAF-FIN/PensionsStat/Data/NON-OECD/BRA/BRA_PREVIC_PENSION_DATAQUEST_2017_26-06-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DAF-FIN/PensionsStat/Data/Mexico_pension2017_rev_13-09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Errors"/>
      <sheetName val="HiddenSettings"/>
      <sheetName val="Template2"/>
      <sheetName val="Template"/>
      <sheetName val="Definitions of variables"/>
      <sheetName val="Definitions of categories"/>
      <sheetName val="Settings"/>
      <sheetName val="FinancialVariables_2017"/>
      <sheetName val="OtherVariables_2017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Errors"/>
      <sheetName val="HiddenSettings"/>
      <sheetName val="Template2"/>
      <sheetName val="Template"/>
      <sheetName val="Definitions of variables"/>
      <sheetName val="Definitions of categories"/>
      <sheetName val="Settings"/>
      <sheetName val="FinancialVariables_2017"/>
      <sheetName val="OtherVariables_2017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2:K31" totalsRowShown="0" headerRowDxfId="10">
  <autoFilter ref="A22:K31" xr:uid="{00000000-0009-0000-0100-000001000000}"/>
  <tableColumns count="11">
    <tableColumn id="1" xr3:uid="{00000000-0010-0000-0000-000001000000}" name="Columna1"/>
    <tableColumn id="2" xr3:uid="{00000000-0010-0000-0000-000002000000}" name="COLPENSIONES" dataDxfId="9"/>
    <tableColumn id="3" xr3:uid="{00000000-0010-0000-0000-000003000000}" name="CREMIL" dataDxfId="8"/>
    <tableColumn id="4" xr3:uid="{00000000-0010-0000-0000-000004000000}" name="CASUR" dataDxfId="7"/>
    <tableColumn id="5" xr3:uid="{00000000-0010-0000-0000-000005000000}" name="FOMAG" dataDxfId="6"/>
    <tableColumn id="6" xr3:uid="{00000000-0010-0000-0000-000006000000}" name="FOPEP" dataDxfId="5"/>
    <tableColumn id="7" xr3:uid="{00000000-0010-0000-0000-000007000000}" name="FONPET" dataDxfId="4"/>
    <tableColumn id="8" xr3:uid="{00000000-0010-0000-0000-000008000000}" name="COLOMBIA MAYOR y BEPS" dataDxfId="3"/>
    <tableColumn id="9" xr3:uid="{00000000-0010-0000-0000-000009000000}" name="FONPRECON" dataDxfId="2"/>
    <tableColumn id="10" xr3:uid="{00000000-0010-0000-0000-00000A000000}" name="BONOS PENSIONALES" dataDxfId="1"/>
    <tableColumn id="11" xr3:uid="{00000000-0010-0000-0000-00000B000000}" name="Otro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hyperlink" Target="https://www.superfinanciera.gov.co/jsp/loader.jsf?lServicio=Publicaciones&amp;lTipo=publicaciones&amp;lFuncion=loadContenidoPublicacion&amp;id=61153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workbookViewId="0">
      <selection activeCell="D16" sqref="D16"/>
    </sheetView>
  </sheetViews>
  <sheetFormatPr baseColWidth="10" defaultColWidth="11.3984375" defaultRowHeight="14.25"/>
  <sheetData>
    <row r="1" spans="1:3">
      <c r="A1" s="38" t="s">
        <v>0</v>
      </c>
    </row>
    <row r="2" spans="1:3">
      <c r="A2" s="39" t="s">
        <v>1</v>
      </c>
    </row>
    <row r="3" spans="1:3">
      <c r="A3" s="39" t="s">
        <v>2</v>
      </c>
    </row>
    <row r="4" spans="1:3">
      <c r="A4" s="26" t="s">
        <v>3</v>
      </c>
      <c r="B4" s="26">
        <v>2020</v>
      </c>
      <c r="C4" t="s">
        <v>4</v>
      </c>
    </row>
    <row r="5" spans="1:3" ht="15.75">
      <c r="A5" s="53" t="s">
        <v>5</v>
      </c>
      <c r="B5" s="56">
        <v>97.929999999999993</v>
      </c>
      <c r="C5" s="63">
        <v>1</v>
      </c>
    </row>
    <row r="6" spans="1:3" ht="15.75">
      <c r="A6" s="54" t="s">
        <v>6</v>
      </c>
      <c r="B6" s="57">
        <v>87.45</v>
      </c>
      <c r="C6" s="64">
        <v>2</v>
      </c>
    </row>
    <row r="7" spans="1:3" ht="15.75">
      <c r="A7" s="53" t="s">
        <v>7</v>
      </c>
      <c r="B7" s="56">
        <v>87.32</v>
      </c>
      <c r="C7" s="63">
        <v>3</v>
      </c>
    </row>
    <row r="8" spans="1:3" ht="15.75">
      <c r="A8" s="54" t="s">
        <v>8</v>
      </c>
      <c r="B8" s="57">
        <v>84.76</v>
      </c>
      <c r="C8" s="64">
        <v>4</v>
      </c>
    </row>
    <row r="9" spans="1:3" ht="15.75">
      <c r="A9" s="53" t="s">
        <v>9</v>
      </c>
      <c r="B9" s="58">
        <v>79.739999999999995</v>
      </c>
      <c r="C9" s="63">
        <v>5</v>
      </c>
    </row>
    <row r="10" spans="1:3" ht="15.75">
      <c r="A10" s="54" t="s">
        <v>10</v>
      </c>
      <c r="B10" s="57">
        <v>79.41</v>
      </c>
      <c r="C10" s="64">
        <v>6</v>
      </c>
    </row>
    <row r="11" spans="1:3" ht="15.75">
      <c r="A11" s="53" t="s">
        <v>11</v>
      </c>
      <c r="B11" s="56">
        <v>72.330000000000013</v>
      </c>
      <c r="C11" s="63">
        <v>7</v>
      </c>
    </row>
    <row r="12" spans="1:3" ht="15.75">
      <c r="A12" s="54" t="s">
        <v>12</v>
      </c>
      <c r="B12" s="59">
        <v>67</v>
      </c>
      <c r="C12" s="64">
        <v>8</v>
      </c>
    </row>
    <row r="13" spans="1:3" ht="15.75">
      <c r="A13" s="53" t="s">
        <v>13</v>
      </c>
      <c r="B13" s="60">
        <v>61.88</v>
      </c>
      <c r="C13" s="63">
        <v>9</v>
      </c>
    </row>
    <row r="14" spans="1:3" ht="15.75">
      <c r="A14" s="54" t="s">
        <v>14</v>
      </c>
      <c r="B14" s="59">
        <v>56.8</v>
      </c>
      <c r="C14" s="64">
        <v>10</v>
      </c>
    </row>
    <row r="15" spans="1:3" ht="15.75">
      <c r="A15" s="53" t="s">
        <v>15</v>
      </c>
      <c r="B15" s="56">
        <v>54.08</v>
      </c>
      <c r="C15" s="63">
        <v>11</v>
      </c>
    </row>
    <row r="16" spans="1:3" ht="15.75">
      <c r="A16" s="54" t="s">
        <v>16</v>
      </c>
      <c r="B16" s="59">
        <v>51.28</v>
      </c>
      <c r="C16" s="64">
        <v>12</v>
      </c>
    </row>
    <row r="17" spans="1:3" ht="15.75">
      <c r="A17" s="53" t="s">
        <v>17</v>
      </c>
      <c r="B17" s="56">
        <v>11.940000000000001</v>
      </c>
      <c r="C17" s="63">
        <v>13</v>
      </c>
    </row>
    <row r="18" spans="1:3" ht="15.75">
      <c r="A18" s="54" t="s">
        <v>18</v>
      </c>
      <c r="B18" s="61">
        <v>11.469999999999999</v>
      </c>
      <c r="C18" s="64">
        <v>14</v>
      </c>
    </row>
    <row r="19" spans="1:3" ht="15.75">
      <c r="A19" s="55" t="s">
        <v>19</v>
      </c>
      <c r="B19" s="62">
        <v>5.37</v>
      </c>
      <c r="C19" s="65">
        <v>15</v>
      </c>
    </row>
    <row r="21" spans="1:3" ht="15.75">
      <c r="B21" s="40" t="s">
        <v>20</v>
      </c>
    </row>
    <row r="22" spans="1:3" ht="15.75">
      <c r="B22" s="41" t="s">
        <v>21</v>
      </c>
    </row>
  </sheetData>
  <sortState xmlns:xlrd2="http://schemas.microsoft.com/office/spreadsheetml/2017/richdata2" ref="A5:C19">
    <sortCondition ref="C5:C19"/>
  </sortState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4:M44"/>
  <sheetViews>
    <sheetView topLeftCell="A2" workbookViewId="0">
      <selection activeCell="A7" sqref="A7"/>
    </sheetView>
  </sheetViews>
  <sheetFormatPr baseColWidth="10" defaultColWidth="11.3984375" defaultRowHeight="14.25"/>
  <cols>
    <col min="1" max="1" width="24" bestFit="1" customWidth="1"/>
    <col min="2" max="2" width="16.59765625" customWidth="1"/>
    <col min="8" max="8" width="13.3984375" customWidth="1"/>
    <col min="9" max="9" width="14.265625" customWidth="1"/>
    <col min="10" max="10" width="14.73046875" customWidth="1"/>
  </cols>
  <sheetData>
    <row r="4" spans="1:13">
      <c r="A4" s="68" t="s">
        <v>22</v>
      </c>
    </row>
    <row r="5" spans="1:13">
      <c r="A5" s="69" t="s">
        <v>23</v>
      </c>
    </row>
    <row r="6" spans="1:13">
      <c r="A6" s="1" t="s">
        <v>63</v>
      </c>
    </row>
    <row r="7" spans="1:13">
      <c r="A7" s="1"/>
    </row>
    <row r="8" spans="1:13">
      <c r="B8">
        <v>2010</v>
      </c>
      <c r="C8">
        <v>2011</v>
      </c>
      <c r="D8">
        <v>2012</v>
      </c>
      <c r="E8">
        <v>2013</v>
      </c>
      <c r="F8">
        <v>2014</v>
      </c>
      <c r="G8">
        <v>2015</v>
      </c>
      <c r="H8">
        <v>2016</v>
      </c>
      <c r="I8">
        <v>2017</v>
      </c>
      <c r="J8">
        <v>2018</v>
      </c>
      <c r="K8">
        <v>2019</v>
      </c>
      <c r="L8">
        <v>2020</v>
      </c>
      <c r="M8">
        <v>2021</v>
      </c>
    </row>
    <row r="9" spans="1:13">
      <c r="A9" t="s">
        <v>64</v>
      </c>
      <c r="B9" s="51">
        <v>28.7</v>
      </c>
      <c r="C9" s="51">
        <v>25.3</v>
      </c>
      <c r="D9" s="51">
        <v>28.6</v>
      </c>
      <c r="E9" s="51">
        <v>35.1</v>
      </c>
      <c r="F9" s="51">
        <v>33.6</v>
      </c>
      <c r="G9" s="51">
        <v>24.2</v>
      </c>
      <c r="H9" s="51">
        <v>56.1</v>
      </c>
      <c r="I9" s="51">
        <v>35.5</v>
      </c>
      <c r="J9" s="51">
        <v>30.9</v>
      </c>
    </row>
    <row r="10" spans="1:13">
      <c r="A10" t="s">
        <v>65</v>
      </c>
      <c r="B10" s="51">
        <v>6.8</v>
      </c>
      <c r="C10" s="51">
        <v>6.7</v>
      </c>
      <c r="D10" s="51">
        <v>6.7</v>
      </c>
      <c r="E10" s="51">
        <v>6.6</v>
      </c>
      <c r="F10" s="51">
        <v>6.5</v>
      </c>
      <c r="G10" s="51">
        <v>5.7</v>
      </c>
      <c r="H10" s="51">
        <v>7.3</v>
      </c>
      <c r="I10" s="51">
        <v>11.3</v>
      </c>
      <c r="J10" s="51">
        <v>8.1</v>
      </c>
    </row>
    <row r="11" spans="1:13">
      <c r="A11" t="s">
        <v>66</v>
      </c>
      <c r="B11" s="51">
        <v>7.3</v>
      </c>
      <c r="C11" s="51">
        <v>6.7</v>
      </c>
      <c r="D11" s="51">
        <v>7.4</v>
      </c>
      <c r="E11" s="51">
        <v>6.7</v>
      </c>
      <c r="F11" s="51">
        <v>7</v>
      </c>
      <c r="G11" s="51">
        <v>1.3</v>
      </c>
      <c r="H11" s="51">
        <v>5.7</v>
      </c>
      <c r="I11" s="51">
        <v>5.5</v>
      </c>
      <c r="J11" s="51">
        <v>6.7</v>
      </c>
    </row>
    <row r="12" spans="1:13">
      <c r="A12" t="s">
        <v>67</v>
      </c>
      <c r="B12" s="51">
        <v>8.1</v>
      </c>
      <c r="C12" s="51">
        <v>10.4</v>
      </c>
      <c r="D12" s="51">
        <v>10.8</v>
      </c>
      <c r="E12" s="51">
        <v>10</v>
      </c>
      <c r="F12" s="51">
        <v>11.2</v>
      </c>
      <c r="G12" s="51">
        <v>12</v>
      </c>
      <c r="H12" s="51">
        <v>11.6</v>
      </c>
      <c r="I12" s="51">
        <v>5.2</v>
      </c>
      <c r="J12" s="51">
        <v>14.9</v>
      </c>
    </row>
    <row r="13" spans="1:13">
      <c r="A13" t="s">
        <v>68</v>
      </c>
      <c r="B13" s="51">
        <v>28.9</v>
      </c>
      <c r="C13" s="51">
        <v>27.4</v>
      </c>
      <c r="D13" s="51">
        <v>28.7</v>
      </c>
      <c r="E13" s="51">
        <v>26.6</v>
      </c>
      <c r="F13" s="51">
        <v>25.7</v>
      </c>
      <c r="G13" s="51">
        <v>43.5</v>
      </c>
      <c r="H13" s="51">
        <v>7.7</v>
      </c>
      <c r="I13" s="51">
        <v>29.2</v>
      </c>
      <c r="J13" s="51">
        <v>26.3</v>
      </c>
    </row>
    <row r="14" spans="1:13">
      <c r="A14" t="s">
        <v>69</v>
      </c>
      <c r="B14" s="51">
        <v>9.4</v>
      </c>
      <c r="C14" s="51">
        <v>13.9</v>
      </c>
      <c r="D14" s="51">
        <v>8.1</v>
      </c>
      <c r="E14" s="51">
        <v>5.8</v>
      </c>
      <c r="F14" s="51">
        <v>7.2</v>
      </c>
      <c r="G14" s="51">
        <v>5.9</v>
      </c>
      <c r="H14" s="51">
        <v>5.5</v>
      </c>
      <c r="I14" s="51">
        <v>5.4</v>
      </c>
      <c r="J14" s="51">
        <v>4.3</v>
      </c>
    </row>
    <row r="15" spans="1:13">
      <c r="A15" t="s">
        <v>70</v>
      </c>
      <c r="B15" s="51">
        <v>0.9</v>
      </c>
      <c r="C15" s="51">
        <v>0.9</v>
      </c>
      <c r="D15" s="51">
        <v>0.8</v>
      </c>
      <c r="E15" s="51">
        <v>0.6</v>
      </c>
      <c r="F15" s="51">
        <v>0.5</v>
      </c>
      <c r="G15" s="51">
        <v>0.4</v>
      </c>
      <c r="H15" s="51">
        <v>0.4</v>
      </c>
      <c r="I15" s="51">
        <v>0.4</v>
      </c>
      <c r="J15" s="51">
        <v>0.4</v>
      </c>
    </row>
    <row r="16" spans="1:13">
      <c r="A16" t="s">
        <v>71</v>
      </c>
      <c r="B16" s="51">
        <v>1.2</v>
      </c>
      <c r="C16" s="51">
        <v>1</v>
      </c>
      <c r="D16" s="51">
        <v>0.6</v>
      </c>
      <c r="E16" s="51">
        <v>0.5</v>
      </c>
      <c r="F16" s="51">
        <v>0.5</v>
      </c>
      <c r="G16" s="51">
        <v>0.4</v>
      </c>
      <c r="H16" s="51">
        <v>0.4</v>
      </c>
      <c r="I16" s="51">
        <v>0.3</v>
      </c>
      <c r="J16" s="51">
        <v>0.5</v>
      </c>
    </row>
    <row r="17" spans="1:13">
      <c r="A17" t="s">
        <v>72</v>
      </c>
      <c r="B17" s="51">
        <v>3.6</v>
      </c>
      <c r="C17" s="51">
        <v>3.3</v>
      </c>
      <c r="D17" s="51">
        <v>3.7</v>
      </c>
      <c r="E17" s="51">
        <v>3.5</v>
      </c>
      <c r="F17" s="51">
        <v>3.7</v>
      </c>
      <c r="G17" s="51">
        <v>3.8</v>
      </c>
      <c r="H17" s="51">
        <v>5.2</v>
      </c>
      <c r="I17" s="51">
        <v>7.1</v>
      </c>
      <c r="J17" s="51">
        <v>7.1</v>
      </c>
    </row>
    <row r="18" spans="1:13">
      <c r="A18" t="s">
        <v>73</v>
      </c>
      <c r="B18" s="51">
        <v>5.0999999999999996</v>
      </c>
      <c r="C18" s="51">
        <v>4.5999999999999996</v>
      </c>
      <c r="D18" s="51">
        <v>4.7</v>
      </c>
      <c r="E18" s="51">
        <v>4.5999999999999996</v>
      </c>
      <c r="F18" s="51">
        <v>4.2</v>
      </c>
      <c r="G18" s="51">
        <v>2.7</v>
      </c>
      <c r="H18" s="51">
        <v>0.2</v>
      </c>
      <c r="I18" s="51">
        <v>0.2</v>
      </c>
      <c r="J18" s="51">
        <v>0.8</v>
      </c>
    </row>
    <row r="19" spans="1:13">
      <c r="A19" t="s">
        <v>74</v>
      </c>
      <c r="B19" s="51">
        <v>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100</v>
      </c>
      <c r="L19" s="51">
        <v>100</v>
      </c>
      <c r="M19" s="51">
        <v>100</v>
      </c>
    </row>
    <row r="20" spans="1:13">
      <c r="A20" s="1" t="s">
        <v>35</v>
      </c>
      <c r="B20" s="67">
        <f>SUM(B9:B18)</f>
        <v>100</v>
      </c>
      <c r="C20" s="67">
        <f t="shared" ref="C20:J20" si="0">SUM(C9:C18)</f>
        <v>100.2</v>
      </c>
      <c r="D20" s="67">
        <f t="shared" si="0"/>
        <v>100.1</v>
      </c>
      <c r="E20" s="67">
        <f t="shared" si="0"/>
        <v>99.999999999999986</v>
      </c>
      <c r="F20" s="67">
        <f t="shared" si="0"/>
        <v>100.10000000000001</v>
      </c>
      <c r="G20" s="67">
        <f t="shared" si="0"/>
        <v>99.90000000000002</v>
      </c>
      <c r="H20" s="67">
        <f t="shared" si="0"/>
        <v>100.10000000000001</v>
      </c>
      <c r="I20" s="67">
        <f t="shared" si="0"/>
        <v>100.10000000000001</v>
      </c>
      <c r="J20" s="67">
        <f t="shared" si="0"/>
        <v>100</v>
      </c>
    </row>
    <row r="21" spans="1:13">
      <c r="C21" s="75" t="s">
        <v>75</v>
      </c>
      <c r="D21" s="75"/>
      <c r="E21" t="s">
        <v>76</v>
      </c>
      <c r="F21" t="s">
        <v>77</v>
      </c>
      <c r="G21" t="s">
        <v>78</v>
      </c>
      <c r="H21" t="s">
        <v>79</v>
      </c>
      <c r="I21" t="s">
        <v>78</v>
      </c>
      <c r="J21" t="s">
        <v>78</v>
      </c>
      <c r="K21" t="s">
        <v>78</v>
      </c>
    </row>
    <row r="22" spans="1:13">
      <c r="A22" t="s">
        <v>80</v>
      </c>
      <c r="B22" s="52" t="s">
        <v>64</v>
      </c>
      <c r="C22" s="52" t="s">
        <v>65</v>
      </c>
      <c r="D22" s="52" t="s">
        <v>66</v>
      </c>
      <c r="E22" s="52" t="s">
        <v>67</v>
      </c>
      <c r="F22" s="52" t="s">
        <v>68</v>
      </c>
      <c r="G22" s="52" t="s">
        <v>69</v>
      </c>
      <c r="H22" s="52" t="s">
        <v>70</v>
      </c>
      <c r="I22" s="52" t="s">
        <v>71</v>
      </c>
      <c r="J22" s="52" t="s">
        <v>72</v>
      </c>
      <c r="K22" s="52" t="s">
        <v>73</v>
      </c>
    </row>
    <row r="23" spans="1:13">
      <c r="A23">
        <v>2010</v>
      </c>
      <c r="B23" s="51">
        <v>28.7</v>
      </c>
      <c r="C23" s="51">
        <v>6.8</v>
      </c>
      <c r="D23" s="51">
        <v>7.3</v>
      </c>
      <c r="E23" s="51">
        <v>8.1</v>
      </c>
      <c r="F23" s="51">
        <v>28.9</v>
      </c>
      <c r="G23" s="51">
        <v>9.4</v>
      </c>
      <c r="H23" s="51">
        <v>0.9</v>
      </c>
      <c r="I23" s="51">
        <v>1.2</v>
      </c>
      <c r="J23" s="51">
        <v>3.6</v>
      </c>
      <c r="K23" s="51">
        <v>5.0999999999999996</v>
      </c>
    </row>
    <row r="24" spans="1:13">
      <c r="A24">
        <v>2011</v>
      </c>
      <c r="B24" s="51">
        <v>25.3</v>
      </c>
      <c r="C24" s="51">
        <v>6.7</v>
      </c>
      <c r="D24" s="51">
        <v>6.7</v>
      </c>
      <c r="E24" s="51">
        <v>10.4</v>
      </c>
      <c r="F24" s="51">
        <v>27.4</v>
      </c>
      <c r="G24" s="51">
        <v>13.9</v>
      </c>
      <c r="H24" s="51">
        <v>0.9</v>
      </c>
      <c r="I24" s="51">
        <v>1</v>
      </c>
      <c r="J24" s="51">
        <v>3.3</v>
      </c>
      <c r="K24" s="51">
        <v>4.5999999999999996</v>
      </c>
    </row>
    <row r="25" spans="1:13">
      <c r="A25">
        <v>2012</v>
      </c>
      <c r="B25" s="51">
        <v>28.6</v>
      </c>
      <c r="C25" s="51">
        <v>6.7</v>
      </c>
      <c r="D25" s="51">
        <v>7.4</v>
      </c>
      <c r="E25" s="51">
        <v>10.8</v>
      </c>
      <c r="F25" s="51">
        <v>28.7</v>
      </c>
      <c r="G25" s="51">
        <v>8.1</v>
      </c>
      <c r="H25" s="51">
        <v>0.8</v>
      </c>
      <c r="I25" s="51">
        <v>0.6</v>
      </c>
      <c r="J25" s="51">
        <v>3.7</v>
      </c>
      <c r="K25" s="51">
        <v>4.7</v>
      </c>
    </row>
    <row r="26" spans="1:13">
      <c r="A26">
        <v>2013</v>
      </c>
      <c r="B26" s="51">
        <v>35.1</v>
      </c>
      <c r="C26" s="51">
        <v>6.6</v>
      </c>
      <c r="D26" s="51">
        <v>6.7</v>
      </c>
      <c r="E26" s="51">
        <v>10</v>
      </c>
      <c r="F26" s="51">
        <v>26.6</v>
      </c>
      <c r="G26" s="51">
        <v>5.8</v>
      </c>
      <c r="H26" s="51">
        <v>0.6</v>
      </c>
      <c r="I26" s="51">
        <v>0.5</v>
      </c>
      <c r="J26" s="51">
        <v>3.5</v>
      </c>
      <c r="K26" s="51">
        <v>4.5999999999999996</v>
      </c>
    </row>
    <row r="27" spans="1:13">
      <c r="A27">
        <v>2014</v>
      </c>
      <c r="B27" s="51">
        <v>33.6</v>
      </c>
      <c r="C27" s="51">
        <v>6.5</v>
      </c>
      <c r="D27" s="51">
        <v>7</v>
      </c>
      <c r="E27" s="51">
        <v>11.2</v>
      </c>
      <c r="F27" s="51">
        <v>25.7</v>
      </c>
      <c r="G27" s="51">
        <v>7.2</v>
      </c>
      <c r="H27" s="51">
        <v>0.5</v>
      </c>
      <c r="I27" s="51">
        <v>0.5</v>
      </c>
      <c r="J27" s="51">
        <v>3.7</v>
      </c>
      <c r="K27" s="51">
        <v>4.2</v>
      </c>
    </row>
    <row r="28" spans="1:13">
      <c r="A28">
        <v>2015</v>
      </c>
      <c r="B28" s="51">
        <v>24.2</v>
      </c>
      <c r="C28" s="51">
        <v>5.7</v>
      </c>
      <c r="D28" s="51">
        <v>1.3</v>
      </c>
      <c r="E28" s="51">
        <v>12</v>
      </c>
      <c r="F28" s="51">
        <v>43.5</v>
      </c>
      <c r="G28" s="51">
        <v>5.9</v>
      </c>
      <c r="H28" s="51">
        <v>0.4</v>
      </c>
      <c r="I28" s="51">
        <v>0.4</v>
      </c>
      <c r="J28" s="51">
        <v>3.8</v>
      </c>
      <c r="K28" s="51">
        <v>2.7</v>
      </c>
    </row>
    <row r="29" spans="1:13">
      <c r="A29">
        <v>2016</v>
      </c>
      <c r="B29" s="51">
        <v>56.1</v>
      </c>
      <c r="C29" s="51">
        <v>7.3</v>
      </c>
      <c r="D29" s="51">
        <v>5.7</v>
      </c>
      <c r="E29" s="51">
        <v>11.6</v>
      </c>
      <c r="F29" s="51">
        <v>7.7</v>
      </c>
      <c r="G29" s="51">
        <v>5.5</v>
      </c>
      <c r="H29" s="51">
        <v>0.4</v>
      </c>
      <c r="I29" s="51">
        <v>0.4</v>
      </c>
      <c r="J29" s="51">
        <v>5.2</v>
      </c>
      <c r="K29" s="51">
        <v>0.2</v>
      </c>
    </row>
    <row r="30" spans="1:13">
      <c r="A30">
        <v>2017</v>
      </c>
      <c r="B30" s="51">
        <v>35.5</v>
      </c>
      <c r="C30" s="51">
        <v>11.3</v>
      </c>
      <c r="D30" s="51">
        <v>5.5</v>
      </c>
      <c r="E30" s="51">
        <v>5.2</v>
      </c>
      <c r="F30" s="51">
        <v>29.2</v>
      </c>
      <c r="G30" s="51">
        <v>5.4</v>
      </c>
      <c r="H30" s="51">
        <v>0.4</v>
      </c>
      <c r="I30" s="51">
        <v>0.3</v>
      </c>
      <c r="J30" s="51">
        <v>7.1</v>
      </c>
      <c r="K30" s="51">
        <v>0.2</v>
      </c>
    </row>
    <row r="31" spans="1:13">
      <c r="A31">
        <v>2018</v>
      </c>
      <c r="B31" s="51">
        <v>30.9</v>
      </c>
      <c r="C31" s="51">
        <v>8.1</v>
      </c>
      <c r="D31" s="51">
        <v>6.7</v>
      </c>
      <c r="E31" s="51">
        <v>14.9</v>
      </c>
      <c r="F31" s="51">
        <v>26.3</v>
      </c>
      <c r="G31" s="51">
        <v>4.3</v>
      </c>
      <c r="H31" s="51">
        <v>0.4</v>
      </c>
      <c r="I31" s="51">
        <v>0.5</v>
      </c>
      <c r="J31" s="51">
        <v>7.1</v>
      </c>
      <c r="K31" s="51">
        <v>0.8</v>
      </c>
    </row>
    <row r="33" spans="1:10">
      <c r="B33" s="52"/>
      <c r="C33" s="52"/>
      <c r="D33" s="52"/>
      <c r="E33" s="52"/>
      <c r="F33" s="52"/>
      <c r="G33" s="52"/>
      <c r="H33" s="52"/>
      <c r="I33" s="52"/>
      <c r="J33" s="52"/>
    </row>
    <row r="34" spans="1:10">
      <c r="A34" t="s">
        <v>81</v>
      </c>
      <c r="B34" t="s">
        <v>82</v>
      </c>
      <c r="C34" s="33">
        <v>20.18</v>
      </c>
      <c r="D34" s="51"/>
      <c r="E34" s="51"/>
      <c r="F34" s="51"/>
      <c r="G34" s="51"/>
      <c r="H34" s="51"/>
      <c r="I34" s="51"/>
      <c r="J34" s="51"/>
    </row>
    <row r="35" spans="1:10">
      <c r="A35" t="s">
        <v>83</v>
      </c>
      <c r="B35" t="s">
        <v>64</v>
      </c>
      <c r="C35" s="51">
        <v>30.9</v>
      </c>
      <c r="D35" s="51"/>
      <c r="E35" s="51"/>
      <c r="F35" s="51"/>
      <c r="G35" s="51"/>
      <c r="H35" s="51"/>
      <c r="I35" s="51"/>
      <c r="J35" s="51"/>
    </row>
    <row r="36" spans="1:10">
      <c r="A36" t="s">
        <v>75</v>
      </c>
      <c r="B36" t="s">
        <v>65</v>
      </c>
      <c r="C36" s="51">
        <v>8.1</v>
      </c>
      <c r="D36" s="51"/>
      <c r="E36" s="51"/>
      <c r="F36" s="51"/>
      <c r="G36" s="51"/>
      <c r="H36" s="51"/>
      <c r="I36" s="51"/>
      <c r="J36" s="51"/>
    </row>
    <row r="37" spans="1:10">
      <c r="A37" t="s">
        <v>75</v>
      </c>
      <c r="B37" t="s">
        <v>66</v>
      </c>
      <c r="C37" s="51">
        <v>6.7</v>
      </c>
      <c r="D37" s="51"/>
      <c r="E37" s="51"/>
      <c r="F37" s="51"/>
      <c r="G37" s="51"/>
      <c r="H37" s="51"/>
      <c r="I37" s="51"/>
      <c r="J37" s="51"/>
    </row>
    <row r="38" spans="1:10">
      <c r="A38" t="s">
        <v>76</v>
      </c>
      <c r="B38" t="s">
        <v>67</v>
      </c>
      <c r="C38" s="51">
        <v>14.9</v>
      </c>
      <c r="D38" s="51"/>
      <c r="E38" s="51"/>
      <c r="F38" s="51"/>
      <c r="G38" s="51"/>
      <c r="H38" s="51"/>
      <c r="I38" s="51"/>
      <c r="J38" s="51"/>
    </row>
    <row r="39" spans="1:10">
      <c r="A39" t="s">
        <v>68</v>
      </c>
      <c r="B39" t="s">
        <v>68</v>
      </c>
      <c r="C39" s="51">
        <v>26.3</v>
      </c>
      <c r="D39" s="51"/>
      <c r="E39" s="51"/>
      <c r="F39" s="51"/>
      <c r="G39" s="51"/>
      <c r="H39" s="51"/>
      <c r="I39" s="51"/>
      <c r="J39" s="51"/>
    </row>
    <row r="40" spans="1:10">
      <c r="A40" t="s">
        <v>73</v>
      </c>
      <c r="B40" t="s">
        <v>69</v>
      </c>
      <c r="C40" s="51">
        <v>4.3</v>
      </c>
      <c r="D40" s="51"/>
      <c r="E40" s="51"/>
      <c r="F40" s="51"/>
      <c r="G40" s="51"/>
      <c r="H40" s="51"/>
      <c r="I40" s="51"/>
      <c r="J40" s="51"/>
    </row>
    <row r="41" spans="1:10">
      <c r="A41" t="s">
        <v>84</v>
      </c>
      <c r="B41" t="s">
        <v>70</v>
      </c>
      <c r="C41" s="51">
        <v>0.4</v>
      </c>
      <c r="D41" s="51"/>
      <c r="E41" s="51"/>
      <c r="F41" s="51"/>
      <c r="G41" s="51"/>
      <c r="H41" s="51"/>
      <c r="I41" s="51"/>
      <c r="J41" s="51"/>
    </row>
    <row r="42" spans="1:10">
      <c r="A42" t="s">
        <v>73</v>
      </c>
      <c r="B42" t="s">
        <v>71</v>
      </c>
      <c r="C42" s="51">
        <v>0.5</v>
      </c>
      <c r="D42" s="51"/>
      <c r="E42" s="51"/>
      <c r="F42" s="51"/>
      <c r="G42" s="51"/>
      <c r="H42" s="51"/>
      <c r="I42" s="51"/>
      <c r="J42" s="51"/>
    </row>
    <row r="43" spans="1:10">
      <c r="A43" t="s">
        <v>73</v>
      </c>
      <c r="B43" t="s">
        <v>72</v>
      </c>
      <c r="C43" s="51">
        <v>7.1</v>
      </c>
    </row>
    <row r="44" spans="1:10">
      <c r="A44" t="s">
        <v>73</v>
      </c>
      <c r="B44" t="s">
        <v>73</v>
      </c>
      <c r="C44" s="51">
        <v>0.8</v>
      </c>
    </row>
  </sheetData>
  <mergeCells count="1">
    <mergeCell ref="C21:D21"/>
  </mergeCells>
  <phoneticPr fontId="16" type="noConversion"/>
  <pageMargins left="0.7" right="0.7" top="0.75" bottom="0.75" header="0.3" footer="0.3"/>
  <pageSetup orientation="portrait" r:id="rId1"/>
  <ignoredErrors>
    <ignoredError sqref="B20:J20" formulaRange="1"/>
  </ignoredErrors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3DB3F-97D7-48BE-B570-131FED27F80C}">
  <dimension ref="A4:B30"/>
  <sheetViews>
    <sheetView workbookViewId="0"/>
  </sheetViews>
  <sheetFormatPr baseColWidth="10" defaultColWidth="11.3984375" defaultRowHeight="14.25"/>
  <sheetData>
    <row r="4" spans="1:1">
      <c r="A4" s="68" t="s">
        <v>22</v>
      </c>
    </row>
    <row r="5" spans="1:1">
      <c r="A5" s="69" t="s">
        <v>23</v>
      </c>
    </row>
    <row r="6" spans="1:1">
      <c r="A6" s="1" t="s">
        <v>85</v>
      </c>
    </row>
    <row r="30" spans="2:2">
      <c r="B30" t="s">
        <v>86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470"/>
  <sheetViews>
    <sheetView topLeftCell="L1" zoomScale="85" zoomScaleNormal="85" workbookViewId="0">
      <selection activeCell="Z30" sqref="Z30"/>
    </sheetView>
  </sheetViews>
  <sheetFormatPr baseColWidth="10" defaultColWidth="17.265625" defaultRowHeight="14.25"/>
  <cols>
    <col min="1" max="1" width="4.1328125" customWidth="1"/>
    <col min="2" max="2" width="12.265625" customWidth="1"/>
    <col min="3" max="3" width="30.73046875" customWidth="1"/>
    <col min="4" max="6" width="13.73046875" customWidth="1"/>
    <col min="7" max="7" width="30.1328125" customWidth="1"/>
    <col min="8" max="9" width="13.73046875" customWidth="1"/>
    <col min="10" max="10" width="13.73046875" style="47" customWidth="1"/>
    <col min="11" max="11" width="32" customWidth="1"/>
    <col min="12" max="13" width="13.73046875" customWidth="1"/>
    <col min="14" max="14" width="13.73046875" style="47" customWidth="1"/>
    <col min="15" max="15" width="4.265625" customWidth="1"/>
  </cols>
  <sheetData>
    <row r="1" spans="1:25">
      <c r="J1"/>
      <c r="N1"/>
    </row>
    <row r="2" spans="1:25">
      <c r="J2"/>
      <c r="N2"/>
    </row>
    <row r="3" spans="1:25">
      <c r="J3"/>
      <c r="N3"/>
    </row>
    <row r="4" spans="1:25">
      <c r="A4" s="68" t="s">
        <v>22</v>
      </c>
      <c r="J4"/>
      <c r="N4"/>
    </row>
    <row r="5" spans="1:25">
      <c r="A5" s="69" t="s">
        <v>23</v>
      </c>
      <c r="J5"/>
      <c r="N5"/>
    </row>
    <row r="6" spans="1:25">
      <c r="A6" s="1" t="s">
        <v>87</v>
      </c>
      <c r="J6"/>
      <c r="N6"/>
    </row>
    <row r="7" spans="1:25">
      <c r="A7" s="72" t="s">
        <v>88</v>
      </c>
      <c r="J7"/>
      <c r="N7"/>
    </row>
    <row r="8" spans="1:25">
      <c r="B8" s="16" t="s">
        <v>89</v>
      </c>
      <c r="C8" s="17"/>
      <c r="S8" s="80"/>
      <c r="T8" s="80"/>
      <c r="U8" s="80"/>
    </row>
    <row r="9" spans="1:25">
      <c r="B9" s="16"/>
      <c r="C9" s="17"/>
      <c r="S9" s="80"/>
      <c r="T9" s="80"/>
      <c r="U9" s="80"/>
    </row>
    <row r="10" spans="1:25" ht="18">
      <c r="B10" s="18"/>
      <c r="C10" s="76" t="s">
        <v>90</v>
      </c>
      <c r="D10" s="77"/>
      <c r="E10" s="77"/>
      <c r="F10" s="78"/>
      <c r="G10" s="76" t="s">
        <v>91</v>
      </c>
      <c r="H10" s="77"/>
      <c r="I10" s="77"/>
      <c r="J10" s="78"/>
      <c r="K10" s="76" t="s">
        <v>92</v>
      </c>
      <c r="L10" s="77"/>
      <c r="M10" s="77"/>
      <c r="N10" s="78"/>
      <c r="S10" s="80"/>
      <c r="T10" s="80"/>
      <c r="U10" s="80"/>
    </row>
    <row r="11" spans="1:25" ht="28.5">
      <c r="B11" s="48" t="s">
        <v>93</v>
      </c>
      <c r="C11" s="49" t="s">
        <v>94</v>
      </c>
      <c r="D11" s="49" t="s">
        <v>95</v>
      </c>
      <c r="E11" s="49" t="s">
        <v>96</v>
      </c>
      <c r="F11" s="50" t="s">
        <v>97</v>
      </c>
      <c r="G11" s="49" t="s">
        <v>98</v>
      </c>
      <c r="H11" s="49" t="s">
        <v>99</v>
      </c>
      <c r="I11" s="49" t="s">
        <v>100</v>
      </c>
      <c r="J11" s="49" t="s">
        <v>101</v>
      </c>
      <c r="K11" s="49" t="s">
        <v>102</v>
      </c>
      <c r="L11" s="49" t="s">
        <v>103</v>
      </c>
      <c r="M11" s="49" t="s">
        <v>104</v>
      </c>
      <c r="N11" s="49" t="s">
        <v>105</v>
      </c>
      <c r="P11" s="19" t="s">
        <v>106</v>
      </c>
      <c r="S11" s="12"/>
    </row>
    <row r="12" spans="1:25">
      <c r="B12" s="20">
        <v>40633</v>
      </c>
      <c r="C12" s="21">
        <v>7542</v>
      </c>
      <c r="D12" s="21">
        <v>2755</v>
      </c>
      <c r="E12" s="21">
        <v>6393</v>
      </c>
      <c r="F12" s="21">
        <f>SUM(C12:E12)</f>
        <v>16690</v>
      </c>
      <c r="G12" s="21">
        <v>2405</v>
      </c>
      <c r="H12" s="21">
        <v>9483</v>
      </c>
      <c r="I12" s="21">
        <v>17188</v>
      </c>
      <c r="J12" s="21">
        <v>29076</v>
      </c>
      <c r="K12" s="21">
        <v>63</v>
      </c>
      <c r="L12" s="21">
        <v>304</v>
      </c>
      <c r="M12" s="21">
        <v>223</v>
      </c>
      <c r="N12" s="21">
        <f>SUM(K12:M12)</f>
        <v>590</v>
      </c>
      <c r="P12" s="21">
        <f>SUM(F12,J12,N12)</f>
        <v>46356</v>
      </c>
      <c r="S12" t="s">
        <v>107</v>
      </c>
      <c r="T12" s="12" t="s">
        <v>108</v>
      </c>
      <c r="U12" s="12" t="s">
        <v>109</v>
      </c>
      <c r="V12" t="s">
        <v>35</v>
      </c>
      <c r="W12" t="s">
        <v>110</v>
      </c>
      <c r="X12" t="s">
        <v>111</v>
      </c>
    </row>
    <row r="13" spans="1:25">
      <c r="B13" s="22">
        <v>40663</v>
      </c>
      <c r="C13" s="14">
        <v>3811</v>
      </c>
      <c r="D13" s="14">
        <v>1945</v>
      </c>
      <c r="E13" s="14">
        <v>5074</v>
      </c>
      <c r="F13" s="14">
        <f t="shared" ref="F13:F76" si="0">SUM(C13:E13)</f>
        <v>10830</v>
      </c>
      <c r="G13" s="14">
        <v>1930</v>
      </c>
      <c r="H13" s="14">
        <v>6360</v>
      </c>
      <c r="I13" s="14">
        <v>13540</v>
      </c>
      <c r="J13" s="14">
        <v>21830</v>
      </c>
      <c r="K13" s="14">
        <v>66</v>
      </c>
      <c r="L13" s="14">
        <v>307</v>
      </c>
      <c r="M13" s="14">
        <v>219</v>
      </c>
      <c r="N13" s="14">
        <f t="shared" ref="N13:N76" si="1">SUM(K13:M13)</f>
        <v>592</v>
      </c>
      <c r="P13" s="14">
        <f t="shared" ref="P13:P76" si="2">SUM(F13,J13,N13)</f>
        <v>33252</v>
      </c>
      <c r="R13" s="13" t="s">
        <v>112</v>
      </c>
      <c r="S13" s="14">
        <v>95</v>
      </c>
      <c r="T13" s="14">
        <v>2469</v>
      </c>
      <c r="U13" s="14">
        <v>8860</v>
      </c>
      <c r="V13" s="3">
        <f>SUM(S13:U13)</f>
        <v>11424</v>
      </c>
      <c r="W13" s="4">
        <f t="shared" ref="W13:W24" si="3">U13/V13</f>
        <v>0.77556022408963587</v>
      </c>
      <c r="X13" s="4">
        <f t="shared" ref="X13:X22" si="4">T13/V13</f>
        <v>0.21612394957983194</v>
      </c>
      <c r="Y13" s="4"/>
    </row>
    <row r="14" spans="1:25">
      <c r="B14" s="20">
        <v>40694</v>
      </c>
      <c r="C14" s="21">
        <v>3998</v>
      </c>
      <c r="D14" s="21">
        <v>1948</v>
      </c>
      <c r="E14" s="21">
        <v>5137</v>
      </c>
      <c r="F14" s="21">
        <f t="shared" si="0"/>
        <v>11083</v>
      </c>
      <c r="G14" s="21">
        <v>1939</v>
      </c>
      <c r="H14" s="21">
        <v>6538</v>
      </c>
      <c r="I14" s="21">
        <v>13767</v>
      </c>
      <c r="J14" s="21">
        <v>22244</v>
      </c>
      <c r="K14" s="21">
        <v>72</v>
      </c>
      <c r="L14" s="21">
        <v>305</v>
      </c>
      <c r="M14" s="21">
        <v>226</v>
      </c>
      <c r="N14" s="21">
        <f t="shared" si="1"/>
        <v>603</v>
      </c>
      <c r="P14" s="21">
        <f t="shared" si="2"/>
        <v>33930</v>
      </c>
      <c r="R14" s="13" t="s">
        <v>113</v>
      </c>
      <c r="S14" s="14">
        <v>328</v>
      </c>
      <c r="T14" s="14">
        <v>2394</v>
      </c>
      <c r="U14" s="14">
        <v>11115</v>
      </c>
      <c r="V14" s="3">
        <f t="shared" ref="V14:V21" si="5">SUM(S14:U14)</f>
        <v>13837</v>
      </c>
      <c r="W14" s="4">
        <f t="shared" si="3"/>
        <v>0.80328105803281058</v>
      </c>
      <c r="X14" s="4">
        <f t="shared" si="4"/>
        <v>0.17301438173014383</v>
      </c>
      <c r="Y14" s="4"/>
    </row>
    <row r="15" spans="1:25">
      <c r="B15" s="22">
        <v>40724</v>
      </c>
      <c r="C15" s="21">
        <v>3998</v>
      </c>
      <c r="D15" s="14">
        <v>1962</v>
      </c>
      <c r="E15" s="14">
        <v>5124</v>
      </c>
      <c r="F15" s="14">
        <f t="shared" si="0"/>
        <v>11084</v>
      </c>
      <c r="G15" s="14">
        <v>1943</v>
      </c>
      <c r="H15" s="14">
        <v>7747</v>
      </c>
      <c r="I15" s="14">
        <v>13858</v>
      </c>
      <c r="J15" s="14">
        <v>23548</v>
      </c>
      <c r="K15" s="14">
        <v>74</v>
      </c>
      <c r="L15" s="14">
        <v>308</v>
      </c>
      <c r="M15" s="14">
        <v>225</v>
      </c>
      <c r="N15" s="14">
        <f t="shared" si="1"/>
        <v>607</v>
      </c>
      <c r="P15" s="14">
        <f t="shared" si="2"/>
        <v>35239</v>
      </c>
      <c r="R15" s="13" t="s">
        <v>114</v>
      </c>
      <c r="S15" s="14">
        <v>369</v>
      </c>
      <c r="T15" s="14">
        <v>2432</v>
      </c>
      <c r="U15" s="14">
        <v>14347</v>
      </c>
      <c r="V15" s="3">
        <f t="shared" si="5"/>
        <v>17148</v>
      </c>
      <c r="W15" s="4">
        <f t="shared" si="3"/>
        <v>0.8366573361324936</v>
      </c>
      <c r="X15" s="4">
        <f t="shared" si="4"/>
        <v>0.14182411943083742</v>
      </c>
      <c r="Y15" s="4"/>
    </row>
    <row r="16" spans="1:25">
      <c r="B16" s="20">
        <v>40755</v>
      </c>
      <c r="C16" s="21">
        <v>8090</v>
      </c>
      <c r="D16" s="21">
        <v>2775</v>
      </c>
      <c r="E16" s="21">
        <v>6524</v>
      </c>
      <c r="F16" s="21">
        <f t="shared" si="0"/>
        <v>17389</v>
      </c>
      <c r="G16" s="21">
        <v>2436</v>
      </c>
      <c r="H16" s="21">
        <v>9931</v>
      </c>
      <c r="I16" s="21">
        <v>17856</v>
      </c>
      <c r="J16" s="21">
        <v>30223</v>
      </c>
      <c r="K16" s="21">
        <v>75</v>
      </c>
      <c r="L16" s="21">
        <v>315</v>
      </c>
      <c r="M16" s="21">
        <v>234</v>
      </c>
      <c r="N16" s="21">
        <f t="shared" si="1"/>
        <v>624</v>
      </c>
      <c r="P16" s="21">
        <f t="shared" si="2"/>
        <v>48236</v>
      </c>
      <c r="R16" s="13" t="s">
        <v>115</v>
      </c>
      <c r="S16" s="14">
        <v>449</v>
      </c>
      <c r="T16" s="14">
        <v>2497</v>
      </c>
      <c r="U16" s="14">
        <v>17442</v>
      </c>
      <c r="V16" s="3">
        <f t="shared" si="5"/>
        <v>20388</v>
      </c>
      <c r="W16" s="4">
        <f t="shared" si="3"/>
        <v>0.85550323719835197</v>
      </c>
      <c r="X16" s="4">
        <f t="shared" si="4"/>
        <v>0.12247400431626447</v>
      </c>
      <c r="Y16" s="4"/>
    </row>
    <row r="17" spans="2:26">
      <c r="B17" s="22">
        <v>40786</v>
      </c>
      <c r="C17" s="14">
        <v>8257</v>
      </c>
      <c r="D17" s="14">
        <v>2779</v>
      </c>
      <c r="E17" s="14">
        <v>6586</v>
      </c>
      <c r="F17" s="14">
        <f t="shared" si="0"/>
        <v>17622</v>
      </c>
      <c r="G17" s="14">
        <v>2440</v>
      </c>
      <c r="H17" s="14">
        <v>10049</v>
      </c>
      <c r="I17" s="14">
        <v>18052</v>
      </c>
      <c r="J17" s="14">
        <v>30541</v>
      </c>
      <c r="K17" s="14">
        <v>77</v>
      </c>
      <c r="L17" s="14">
        <v>313</v>
      </c>
      <c r="M17" s="14">
        <v>233</v>
      </c>
      <c r="N17" s="14">
        <f t="shared" si="1"/>
        <v>623</v>
      </c>
      <c r="P17" s="14">
        <f t="shared" si="2"/>
        <v>48786</v>
      </c>
      <c r="R17" s="13" t="s">
        <v>116</v>
      </c>
      <c r="S17" s="14">
        <v>563</v>
      </c>
      <c r="T17" s="14">
        <v>2518</v>
      </c>
      <c r="U17" s="14">
        <v>22624</v>
      </c>
      <c r="V17" s="3">
        <f t="shared" si="5"/>
        <v>25705</v>
      </c>
      <c r="W17" s="4">
        <f t="shared" si="3"/>
        <v>0.88014005057381828</v>
      </c>
      <c r="X17" s="4">
        <f t="shared" si="4"/>
        <v>9.7957595798482788E-2</v>
      </c>
      <c r="Y17" s="4"/>
    </row>
    <row r="18" spans="2:26">
      <c r="B18" s="20">
        <v>40816</v>
      </c>
      <c r="C18" s="21">
        <v>8425</v>
      </c>
      <c r="D18" s="21">
        <v>2797</v>
      </c>
      <c r="E18" s="21">
        <v>6608</v>
      </c>
      <c r="F18" s="21">
        <f t="shared" si="0"/>
        <v>17830</v>
      </c>
      <c r="G18" s="21">
        <v>2449</v>
      </c>
      <c r="H18" s="21">
        <v>10203</v>
      </c>
      <c r="I18" s="21">
        <v>18259</v>
      </c>
      <c r="J18" s="21">
        <v>30911</v>
      </c>
      <c r="K18" s="21">
        <v>76</v>
      </c>
      <c r="L18" s="21">
        <v>318</v>
      </c>
      <c r="M18" s="21">
        <v>246</v>
      </c>
      <c r="N18" s="21">
        <f t="shared" si="1"/>
        <v>640</v>
      </c>
      <c r="P18" s="21">
        <f t="shared" si="2"/>
        <v>49381</v>
      </c>
      <c r="R18" s="13" t="s">
        <v>117</v>
      </c>
      <c r="S18" s="14">
        <v>696</v>
      </c>
      <c r="T18" s="14">
        <v>2746</v>
      </c>
      <c r="U18" s="14">
        <v>28561</v>
      </c>
      <c r="V18" s="3">
        <f t="shared" si="5"/>
        <v>32003</v>
      </c>
      <c r="W18" s="4">
        <f t="shared" si="3"/>
        <v>0.89244758303909011</v>
      </c>
      <c r="X18" s="4">
        <f t="shared" si="4"/>
        <v>8.580445583226573E-2</v>
      </c>
      <c r="Y18" s="4"/>
    </row>
    <row r="19" spans="2:26">
      <c r="B19" s="22">
        <v>40847</v>
      </c>
      <c r="C19" s="14">
        <v>8571</v>
      </c>
      <c r="D19" s="14">
        <v>2839</v>
      </c>
      <c r="E19" s="14">
        <v>6729</v>
      </c>
      <c r="F19" s="14">
        <f t="shared" si="0"/>
        <v>18139</v>
      </c>
      <c r="G19" s="14">
        <v>2448</v>
      </c>
      <c r="H19" s="14">
        <v>10254</v>
      </c>
      <c r="I19" s="14">
        <v>18367</v>
      </c>
      <c r="J19" s="14">
        <v>31069</v>
      </c>
      <c r="K19" s="14">
        <v>78</v>
      </c>
      <c r="L19" s="14">
        <v>332</v>
      </c>
      <c r="M19" s="14">
        <v>253</v>
      </c>
      <c r="N19" s="14">
        <f t="shared" si="1"/>
        <v>663</v>
      </c>
      <c r="P19" s="14">
        <f t="shared" si="2"/>
        <v>49871</v>
      </c>
      <c r="R19" s="13" t="s">
        <v>118</v>
      </c>
      <c r="S19" s="14">
        <v>849</v>
      </c>
      <c r="T19" s="14">
        <v>3280</v>
      </c>
      <c r="U19" s="14">
        <v>38469</v>
      </c>
      <c r="V19" s="3">
        <f t="shared" si="5"/>
        <v>42598</v>
      </c>
      <c r="W19" s="4">
        <f t="shared" si="3"/>
        <v>0.90307056669327201</v>
      </c>
      <c r="X19" s="4">
        <f t="shared" si="4"/>
        <v>7.6998920137095639E-2</v>
      </c>
      <c r="Y19" s="4"/>
    </row>
    <row r="20" spans="2:26">
      <c r="B20" s="20">
        <v>40877</v>
      </c>
      <c r="C20" s="21">
        <v>8729</v>
      </c>
      <c r="D20" s="21">
        <v>2916</v>
      </c>
      <c r="E20" s="21">
        <v>6829</v>
      </c>
      <c r="F20" s="21">
        <f t="shared" si="0"/>
        <v>18474</v>
      </c>
      <c r="G20" s="21">
        <v>2466</v>
      </c>
      <c r="H20" s="21">
        <v>10479</v>
      </c>
      <c r="I20" s="21">
        <v>18602</v>
      </c>
      <c r="J20" s="21">
        <v>31547</v>
      </c>
      <c r="K20" s="21">
        <v>84</v>
      </c>
      <c r="L20" s="21">
        <v>323</v>
      </c>
      <c r="M20" s="21">
        <v>253</v>
      </c>
      <c r="N20" s="21">
        <f t="shared" si="1"/>
        <v>660</v>
      </c>
      <c r="P20" s="21">
        <f t="shared" si="2"/>
        <v>50681</v>
      </c>
      <c r="R20" s="13" t="s">
        <v>119</v>
      </c>
      <c r="S20" s="14">
        <v>477</v>
      </c>
      <c r="T20" s="14">
        <v>6712</v>
      </c>
      <c r="U20" s="14">
        <v>56461</v>
      </c>
      <c r="V20" s="3">
        <f t="shared" si="5"/>
        <v>63650</v>
      </c>
      <c r="W20" s="4">
        <f t="shared" si="3"/>
        <v>0.88705420267085622</v>
      </c>
      <c r="X20" s="4">
        <f t="shared" si="4"/>
        <v>0.10545168892380204</v>
      </c>
      <c r="Y20" s="4"/>
    </row>
    <row r="21" spans="2:26">
      <c r="B21" s="22">
        <v>40908</v>
      </c>
      <c r="C21" s="14">
        <v>8860</v>
      </c>
      <c r="D21" s="14">
        <v>2951</v>
      </c>
      <c r="E21" s="14">
        <v>6948</v>
      </c>
      <c r="F21" s="14">
        <f t="shared" si="0"/>
        <v>18759</v>
      </c>
      <c r="G21" s="14">
        <v>2469</v>
      </c>
      <c r="H21" s="14">
        <v>10608</v>
      </c>
      <c r="I21" s="14">
        <v>18743</v>
      </c>
      <c r="J21" s="14">
        <v>31820</v>
      </c>
      <c r="K21" s="14">
        <v>95</v>
      </c>
      <c r="L21" s="14">
        <v>362</v>
      </c>
      <c r="M21" s="14">
        <v>321</v>
      </c>
      <c r="N21" s="14">
        <f t="shared" si="1"/>
        <v>778</v>
      </c>
      <c r="P21" s="14">
        <f t="shared" si="2"/>
        <v>51357</v>
      </c>
      <c r="R21" s="15" t="s">
        <v>120</v>
      </c>
      <c r="S21" s="14">
        <v>515</v>
      </c>
      <c r="T21" s="14">
        <v>8009</v>
      </c>
      <c r="U21" s="14">
        <v>74096</v>
      </c>
      <c r="V21" s="3">
        <f t="shared" si="5"/>
        <v>82620</v>
      </c>
      <c r="W21" s="4">
        <f t="shared" si="3"/>
        <v>0.89682885499878962</v>
      </c>
      <c r="X21" s="4">
        <f t="shared" si="4"/>
        <v>9.6937787460663283E-2</v>
      </c>
      <c r="Y21" s="4"/>
      <c r="Z21" s="30"/>
    </row>
    <row r="22" spans="2:26">
      <c r="B22" s="20">
        <v>40939</v>
      </c>
      <c r="C22" s="21">
        <v>8938</v>
      </c>
      <c r="D22" s="21">
        <v>3081</v>
      </c>
      <c r="E22" s="21">
        <v>7038</v>
      </c>
      <c r="F22" s="21">
        <f t="shared" si="0"/>
        <v>19057</v>
      </c>
      <c r="G22" s="21">
        <v>2468</v>
      </c>
      <c r="H22" s="21">
        <v>10677</v>
      </c>
      <c r="I22" s="21">
        <v>18845</v>
      </c>
      <c r="J22" s="21">
        <v>31990</v>
      </c>
      <c r="K22" s="21">
        <v>96</v>
      </c>
      <c r="L22" s="21">
        <v>398</v>
      </c>
      <c r="M22" s="21">
        <v>334</v>
      </c>
      <c r="N22" s="21">
        <f t="shared" si="1"/>
        <v>828</v>
      </c>
      <c r="P22" s="21">
        <f t="shared" si="2"/>
        <v>51875</v>
      </c>
      <c r="R22" s="32" t="s">
        <v>121</v>
      </c>
      <c r="S22" s="31">
        <v>547</v>
      </c>
      <c r="T22" s="31">
        <v>9315</v>
      </c>
      <c r="U22" s="31">
        <v>93345</v>
      </c>
      <c r="V22" s="3">
        <f>SUM(S22:U22)</f>
        <v>103207</v>
      </c>
      <c r="W22" s="4">
        <f t="shared" si="3"/>
        <v>0.90444446597614503</v>
      </c>
      <c r="X22" s="4">
        <f t="shared" si="4"/>
        <v>9.0255505924985713E-2</v>
      </c>
      <c r="Y22" s="4"/>
      <c r="Z22" s="3"/>
    </row>
    <row r="23" spans="2:26">
      <c r="B23" s="22">
        <v>40968</v>
      </c>
      <c r="C23" s="14">
        <v>9094</v>
      </c>
      <c r="D23" s="14">
        <v>3169</v>
      </c>
      <c r="E23" s="14">
        <v>7155</v>
      </c>
      <c r="F23" s="14">
        <f t="shared" si="0"/>
        <v>19418</v>
      </c>
      <c r="G23" s="14">
        <v>2272</v>
      </c>
      <c r="H23" s="14">
        <v>9229</v>
      </c>
      <c r="I23" s="14">
        <v>16682</v>
      </c>
      <c r="J23" s="14">
        <v>28183</v>
      </c>
      <c r="K23" s="14">
        <v>305</v>
      </c>
      <c r="L23" s="14">
        <v>1993</v>
      </c>
      <c r="M23" s="14">
        <v>2645</v>
      </c>
      <c r="N23" s="14">
        <f t="shared" si="1"/>
        <v>4943</v>
      </c>
      <c r="P23" s="14">
        <f t="shared" si="2"/>
        <v>52544</v>
      </c>
      <c r="R23" s="32" t="s">
        <v>122</v>
      </c>
      <c r="S23" s="31">
        <v>562</v>
      </c>
      <c r="T23" s="31">
        <v>10201</v>
      </c>
      <c r="U23" s="31">
        <v>116618</v>
      </c>
      <c r="V23" s="3">
        <f>SUM(S23:U23)</f>
        <v>127381</v>
      </c>
      <c r="W23" s="4">
        <f>U23/V23</f>
        <v>0.91550545214749457</v>
      </c>
      <c r="X23" s="4">
        <f>T23/V23</f>
        <v>8.0082586885014254E-2</v>
      </c>
      <c r="Y23" s="4"/>
      <c r="Z23" s="3"/>
    </row>
    <row r="24" spans="2:26">
      <c r="B24" s="20">
        <v>40999</v>
      </c>
      <c r="C24" s="21">
        <v>9277</v>
      </c>
      <c r="D24" s="21">
        <v>3212</v>
      </c>
      <c r="E24" s="21">
        <v>7229</v>
      </c>
      <c r="F24" s="21">
        <f t="shared" si="0"/>
        <v>19718</v>
      </c>
      <c r="G24" s="21">
        <v>2285</v>
      </c>
      <c r="H24" s="21">
        <v>9406</v>
      </c>
      <c r="I24" s="21">
        <v>16861</v>
      </c>
      <c r="J24" s="21">
        <v>28552</v>
      </c>
      <c r="K24" s="21">
        <v>307</v>
      </c>
      <c r="L24" s="21">
        <v>2028</v>
      </c>
      <c r="M24" s="21">
        <v>2703</v>
      </c>
      <c r="N24" s="21">
        <f t="shared" si="1"/>
        <v>5038</v>
      </c>
      <c r="P24" s="21">
        <f t="shared" si="2"/>
        <v>53308</v>
      </c>
      <c r="R24" s="32" t="s">
        <v>123</v>
      </c>
      <c r="S24" s="31">
        <v>577</v>
      </c>
      <c r="T24" s="31">
        <v>10478</v>
      </c>
      <c r="U24" s="31">
        <v>140535</v>
      </c>
      <c r="V24" s="3">
        <f>SUM(S24:U24)</f>
        <v>151590</v>
      </c>
      <c r="W24" s="4">
        <f t="shared" si="3"/>
        <v>0.92707302592519292</v>
      </c>
      <c r="X24" s="4">
        <f>T24/V24</f>
        <v>6.9120654396728015E-2</v>
      </c>
      <c r="Y24" s="4"/>
    </row>
    <row r="25" spans="2:26">
      <c r="B25" s="22">
        <v>41029</v>
      </c>
      <c r="C25" s="14">
        <v>9396</v>
      </c>
      <c r="D25" s="14">
        <v>3268</v>
      </c>
      <c r="E25" s="14">
        <v>7336</v>
      </c>
      <c r="F25" s="14">
        <f t="shared" si="0"/>
        <v>20000</v>
      </c>
      <c r="G25" s="14">
        <v>2302</v>
      </c>
      <c r="H25" s="14">
        <v>9495</v>
      </c>
      <c r="I25" s="14">
        <v>16964</v>
      </c>
      <c r="J25" s="14">
        <v>28761</v>
      </c>
      <c r="K25" s="14">
        <v>310</v>
      </c>
      <c r="L25" s="14">
        <v>2052</v>
      </c>
      <c r="M25" s="14">
        <v>2754</v>
      </c>
      <c r="N25" s="14">
        <f t="shared" si="1"/>
        <v>5116</v>
      </c>
      <c r="P25" s="14">
        <f t="shared" si="2"/>
        <v>53877</v>
      </c>
    </row>
    <row r="26" spans="2:26">
      <c r="B26" s="20">
        <v>41060</v>
      </c>
      <c r="C26" s="21">
        <v>9598</v>
      </c>
      <c r="D26" s="21">
        <v>3274</v>
      </c>
      <c r="E26" s="21">
        <v>7424</v>
      </c>
      <c r="F26" s="21">
        <f t="shared" si="0"/>
        <v>20296</v>
      </c>
      <c r="G26" s="21">
        <v>2308</v>
      </c>
      <c r="H26" s="21">
        <v>9659</v>
      </c>
      <c r="I26" s="21">
        <v>17142</v>
      </c>
      <c r="J26" s="21">
        <v>29109</v>
      </c>
      <c r="K26" s="21">
        <v>312</v>
      </c>
      <c r="L26" s="21">
        <v>2088</v>
      </c>
      <c r="M26" s="21">
        <v>2783</v>
      </c>
      <c r="N26" s="21">
        <f t="shared" si="1"/>
        <v>5183</v>
      </c>
      <c r="P26" s="21">
        <f t="shared" si="2"/>
        <v>54588</v>
      </c>
      <c r="Y26" s="3"/>
      <c r="Z26" s="4"/>
    </row>
    <row r="27" spans="2:26">
      <c r="B27" s="22">
        <v>41090</v>
      </c>
      <c r="C27" s="14">
        <v>9882</v>
      </c>
      <c r="D27" s="14">
        <v>3295</v>
      </c>
      <c r="E27" s="14">
        <v>7553</v>
      </c>
      <c r="F27" s="14">
        <f t="shared" si="0"/>
        <v>20730</v>
      </c>
      <c r="G27" s="14">
        <v>2311</v>
      </c>
      <c r="H27" s="14">
        <v>9795</v>
      </c>
      <c r="I27" s="14">
        <v>17308</v>
      </c>
      <c r="J27" s="14">
        <v>29414</v>
      </c>
      <c r="K27" s="14">
        <v>316</v>
      </c>
      <c r="L27" s="14">
        <v>2132</v>
      </c>
      <c r="M27" s="14">
        <v>2830</v>
      </c>
      <c r="N27" s="14">
        <f t="shared" si="1"/>
        <v>5278</v>
      </c>
      <c r="P27" s="14">
        <f t="shared" si="2"/>
        <v>55422</v>
      </c>
      <c r="R27" s="1" t="s">
        <v>124</v>
      </c>
    </row>
    <row r="28" spans="2:26">
      <c r="B28" s="20">
        <v>41121</v>
      </c>
      <c r="C28" s="21">
        <v>10107</v>
      </c>
      <c r="D28" s="21">
        <v>3336</v>
      </c>
      <c r="E28" s="21">
        <v>7671</v>
      </c>
      <c r="F28" s="21">
        <f t="shared" si="0"/>
        <v>21114</v>
      </c>
      <c r="G28" s="21">
        <v>2324</v>
      </c>
      <c r="H28" s="21">
        <v>9895</v>
      </c>
      <c r="I28" s="21">
        <v>17468</v>
      </c>
      <c r="J28" s="21">
        <v>29687</v>
      </c>
      <c r="K28" s="21">
        <v>318</v>
      </c>
      <c r="L28" s="21">
        <v>2161</v>
      </c>
      <c r="M28" s="21">
        <v>2873</v>
      </c>
      <c r="N28" s="21">
        <f t="shared" si="1"/>
        <v>5352</v>
      </c>
      <c r="P28" s="21">
        <f t="shared" si="2"/>
        <v>56153</v>
      </c>
    </row>
    <row r="29" spans="2:26">
      <c r="B29" s="22">
        <v>41152</v>
      </c>
      <c r="C29" s="14">
        <v>10323</v>
      </c>
      <c r="D29" s="14">
        <v>3406</v>
      </c>
      <c r="E29" s="14">
        <v>7871</v>
      </c>
      <c r="F29" s="14">
        <f t="shared" si="0"/>
        <v>21600</v>
      </c>
      <c r="G29" s="14">
        <v>2368</v>
      </c>
      <c r="H29" s="14">
        <v>9997</v>
      </c>
      <c r="I29" s="14">
        <v>17582</v>
      </c>
      <c r="J29" s="14">
        <v>29947</v>
      </c>
      <c r="K29" s="14">
        <v>311</v>
      </c>
      <c r="L29" s="14">
        <v>2281</v>
      </c>
      <c r="M29" s="14">
        <v>2928</v>
      </c>
      <c r="N29" s="14">
        <f t="shared" si="1"/>
        <v>5520</v>
      </c>
      <c r="P29" s="14">
        <f t="shared" si="2"/>
        <v>57067</v>
      </c>
    </row>
    <row r="30" spans="2:26">
      <c r="B30" s="20">
        <v>41182</v>
      </c>
      <c r="C30" s="21">
        <v>10212</v>
      </c>
      <c r="D30" s="21">
        <v>3375</v>
      </c>
      <c r="E30" s="21">
        <v>7827</v>
      </c>
      <c r="F30" s="21">
        <f t="shared" si="0"/>
        <v>21414</v>
      </c>
      <c r="G30" s="21">
        <v>1988</v>
      </c>
      <c r="H30" s="21">
        <v>7875</v>
      </c>
      <c r="I30" s="21">
        <v>13995</v>
      </c>
      <c r="J30" s="21">
        <v>23858</v>
      </c>
      <c r="K30" s="21">
        <v>313</v>
      </c>
      <c r="L30" s="21">
        <v>2253</v>
      </c>
      <c r="M30" s="21">
        <v>2914</v>
      </c>
      <c r="N30" s="21">
        <f t="shared" si="1"/>
        <v>5480</v>
      </c>
      <c r="P30" s="21">
        <f t="shared" si="2"/>
        <v>50752</v>
      </c>
    </row>
    <row r="31" spans="2:26">
      <c r="B31" s="22">
        <v>41213</v>
      </c>
      <c r="C31" s="14">
        <v>10793</v>
      </c>
      <c r="D31" s="14">
        <v>3510</v>
      </c>
      <c r="E31" s="14">
        <v>8163</v>
      </c>
      <c r="F31" s="14">
        <f t="shared" si="0"/>
        <v>22466</v>
      </c>
      <c r="G31" s="14">
        <v>2390</v>
      </c>
      <c r="H31" s="14">
        <v>10217</v>
      </c>
      <c r="I31" s="14">
        <v>17853</v>
      </c>
      <c r="J31" s="14">
        <v>30460</v>
      </c>
      <c r="K31" s="14">
        <v>318</v>
      </c>
      <c r="L31" s="14">
        <v>2342</v>
      </c>
      <c r="M31" s="14">
        <v>2976</v>
      </c>
      <c r="N31" s="14">
        <f t="shared" si="1"/>
        <v>5636</v>
      </c>
      <c r="P31" s="14">
        <f t="shared" si="2"/>
        <v>58562</v>
      </c>
    </row>
    <row r="32" spans="2:26">
      <c r="B32" s="20">
        <v>41243</v>
      </c>
      <c r="C32" s="21">
        <v>10927</v>
      </c>
      <c r="D32" s="21">
        <v>3485</v>
      </c>
      <c r="E32" s="21">
        <v>8176</v>
      </c>
      <c r="F32" s="21">
        <f t="shared" si="0"/>
        <v>22588</v>
      </c>
      <c r="G32" s="21">
        <v>2394</v>
      </c>
      <c r="H32" s="21">
        <v>10355</v>
      </c>
      <c r="I32" s="21">
        <v>18059</v>
      </c>
      <c r="J32" s="21">
        <v>30808</v>
      </c>
      <c r="K32" s="21">
        <v>323</v>
      </c>
      <c r="L32" s="21">
        <v>2357</v>
      </c>
      <c r="M32" s="21">
        <v>2990</v>
      </c>
      <c r="N32" s="21">
        <f t="shared" si="1"/>
        <v>5670</v>
      </c>
      <c r="P32" s="21">
        <f t="shared" si="2"/>
        <v>59066</v>
      </c>
    </row>
    <row r="33" spans="2:18">
      <c r="B33" s="22">
        <v>41274</v>
      </c>
      <c r="C33" s="14">
        <v>11115</v>
      </c>
      <c r="D33" s="14">
        <v>3546</v>
      </c>
      <c r="E33" s="14">
        <v>8301</v>
      </c>
      <c r="F33" s="14">
        <f t="shared" si="0"/>
        <v>22962</v>
      </c>
      <c r="G33" s="14">
        <v>2394</v>
      </c>
      <c r="H33" s="14">
        <v>10450</v>
      </c>
      <c r="I33" s="14">
        <v>18224</v>
      </c>
      <c r="J33" s="14">
        <v>31068</v>
      </c>
      <c r="K33" s="14">
        <v>328</v>
      </c>
      <c r="L33" s="14">
        <v>2404</v>
      </c>
      <c r="M33" s="14">
        <v>3002</v>
      </c>
      <c r="N33" s="14">
        <f t="shared" si="1"/>
        <v>5734</v>
      </c>
      <c r="P33" s="14">
        <f t="shared" si="2"/>
        <v>59764</v>
      </c>
    </row>
    <row r="34" spans="2:18">
      <c r="B34" s="20">
        <v>41305</v>
      </c>
      <c r="C34" s="21">
        <v>11347</v>
      </c>
      <c r="D34" s="21">
        <v>3681</v>
      </c>
      <c r="E34" s="21">
        <v>8307</v>
      </c>
      <c r="F34" s="21">
        <f t="shared" si="0"/>
        <v>23335</v>
      </c>
      <c r="G34" s="21">
        <v>2397</v>
      </c>
      <c r="H34" s="21">
        <v>10579</v>
      </c>
      <c r="I34" s="21">
        <v>18430</v>
      </c>
      <c r="J34" s="21">
        <v>31406</v>
      </c>
      <c r="K34" s="21">
        <v>330</v>
      </c>
      <c r="L34" s="21">
        <v>2414</v>
      </c>
      <c r="M34" s="21">
        <v>3006</v>
      </c>
      <c r="N34" s="21">
        <f t="shared" si="1"/>
        <v>5750</v>
      </c>
      <c r="P34" s="21">
        <f t="shared" si="2"/>
        <v>60491</v>
      </c>
    </row>
    <row r="35" spans="2:18">
      <c r="B35" s="22">
        <v>41333</v>
      </c>
      <c r="C35" s="14">
        <v>11560</v>
      </c>
      <c r="D35" s="14">
        <v>3657</v>
      </c>
      <c r="E35" s="14">
        <v>8471</v>
      </c>
      <c r="F35" s="14">
        <f t="shared" si="0"/>
        <v>23688</v>
      </c>
      <c r="G35" s="14">
        <v>2397</v>
      </c>
      <c r="H35" s="14">
        <v>10733</v>
      </c>
      <c r="I35" s="14">
        <v>18571</v>
      </c>
      <c r="J35" s="14">
        <v>31701</v>
      </c>
      <c r="K35" s="14">
        <v>333</v>
      </c>
      <c r="L35" s="14">
        <v>2422</v>
      </c>
      <c r="M35" s="14">
        <v>3012</v>
      </c>
      <c r="N35" s="14">
        <f t="shared" si="1"/>
        <v>5767</v>
      </c>
      <c r="P35" s="14">
        <f t="shared" si="2"/>
        <v>61156</v>
      </c>
    </row>
    <row r="36" spans="2:18">
      <c r="B36" s="20">
        <v>41364</v>
      </c>
      <c r="C36" s="21">
        <v>11770</v>
      </c>
      <c r="D36" s="21">
        <v>3720</v>
      </c>
      <c r="E36" s="21">
        <v>8523</v>
      </c>
      <c r="F36" s="21">
        <f t="shared" si="0"/>
        <v>24013</v>
      </c>
      <c r="G36" s="21">
        <v>2397</v>
      </c>
      <c r="H36" s="21">
        <v>10843</v>
      </c>
      <c r="I36" s="21">
        <v>18816</v>
      </c>
      <c r="J36" s="21">
        <v>32056</v>
      </c>
      <c r="K36" s="21">
        <v>337</v>
      </c>
      <c r="L36" s="21">
        <v>2432</v>
      </c>
      <c r="M36" s="21">
        <v>3019</v>
      </c>
      <c r="N36" s="21">
        <f t="shared" si="1"/>
        <v>5788</v>
      </c>
      <c r="P36" s="21">
        <f t="shared" si="2"/>
        <v>61857</v>
      </c>
    </row>
    <row r="37" spans="2:18">
      <c r="B37" s="22">
        <v>41394</v>
      </c>
      <c r="C37" s="14">
        <v>12068</v>
      </c>
      <c r="D37" s="14">
        <v>3728</v>
      </c>
      <c r="E37" s="14">
        <v>8717</v>
      </c>
      <c r="F37" s="14">
        <f t="shared" si="0"/>
        <v>24513</v>
      </c>
      <c r="G37" s="14">
        <v>2399</v>
      </c>
      <c r="H37" s="14">
        <v>11032</v>
      </c>
      <c r="I37" s="14">
        <v>19020</v>
      </c>
      <c r="J37" s="14">
        <v>32451</v>
      </c>
      <c r="K37" s="14">
        <v>341</v>
      </c>
      <c r="L37" s="14">
        <v>2442</v>
      </c>
      <c r="M37" s="14">
        <v>3023</v>
      </c>
      <c r="N37" s="14">
        <f t="shared" si="1"/>
        <v>5806</v>
      </c>
      <c r="P37" s="14">
        <f t="shared" si="2"/>
        <v>62770</v>
      </c>
    </row>
    <row r="38" spans="2:18">
      <c r="B38" s="20">
        <v>41425</v>
      </c>
      <c r="C38" s="21">
        <v>12374</v>
      </c>
      <c r="D38" s="21">
        <v>3753</v>
      </c>
      <c r="E38" s="21">
        <v>8764</v>
      </c>
      <c r="F38" s="21">
        <f t="shared" si="0"/>
        <v>24891</v>
      </c>
      <c r="G38" s="21">
        <v>2401</v>
      </c>
      <c r="H38" s="21">
        <v>11202</v>
      </c>
      <c r="I38" s="21">
        <v>19269</v>
      </c>
      <c r="J38" s="21">
        <v>32872</v>
      </c>
      <c r="K38" s="21">
        <v>349</v>
      </c>
      <c r="L38" s="21">
        <v>2446</v>
      </c>
      <c r="M38" s="21">
        <v>3029</v>
      </c>
      <c r="N38" s="21">
        <f t="shared" si="1"/>
        <v>5824</v>
      </c>
      <c r="P38" s="21">
        <f t="shared" si="2"/>
        <v>63587</v>
      </c>
    </row>
    <row r="39" spans="2:18">
      <c r="B39" s="22">
        <v>41455</v>
      </c>
      <c r="C39" s="14">
        <v>12629</v>
      </c>
      <c r="D39" s="14">
        <v>3815</v>
      </c>
      <c r="E39" s="14">
        <v>8853</v>
      </c>
      <c r="F39" s="14">
        <f t="shared" si="0"/>
        <v>25297</v>
      </c>
      <c r="G39" s="14">
        <v>2401</v>
      </c>
      <c r="H39" s="14">
        <v>11325</v>
      </c>
      <c r="I39" s="14">
        <v>19461</v>
      </c>
      <c r="J39" s="14">
        <v>33187</v>
      </c>
      <c r="K39" s="14">
        <v>353</v>
      </c>
      <c r="L39" s="14">
        <v>2460</v>
      </c>
      <c r="M39" s="14">
        <v>3038</v>
      </c>
      <c r="N39" s="14">
        <f t="shared" si="1"/>
        <v>5851</v>
      </c>
      <c r="P39" s="14">
        <f t="shared" si="2"/>
        <v>64335</v>
      </c>
    </row>
    <row r="40" spans="2:18">
      <c r="B40" s="20">
        <v>41486</v>
      </c>
      <c r="C40" s="21">
        <v>12938</v>
      </c>
      <c r="D40" s="21">
        <v>3873</v>
      </c>
      <c r="E40" s="21">
        <v>9071</v>
      </c>
      <c r="F40" s="21">
        <f t="shared" si="0"/>
        <v>25882</v>
      </c>
      <c r="G40" s="21">
        <v>2407</v>
      </c>
      <c r="H40" s="21">
        <v>11431</v>
      </c>
      <c r="I40" s="21">
        <v>19588</v>
      </c>
      <c r="J40" s="21">
        <v>33426</v>
      </c>
      <c r="K40" s="21">
        <v>355</v>
      </c>
      <c r="L40" s="21">
        <v>2478</v>
      </c>
      <c r="M40" s="21">
        <v>3048</v>
      </c>
      <c r="N40" s="21">
        <f t="shared" si="1"/>
        <v>5881</v>
      </c>
      <c r="P40" s="21">
        <f t="shared" si="2"/>
        <v>65189</v>
      </c>
    </row>
    <row r="41" spans="2:18">
      <c r="B41" s="22">
        <v>41517</v>
      </c>
      <c r="C41" s="14">
        <v>13226</v>
      </c>
      <c r="D41" s="14">
        <v>3873</v>
      </c>
      <c r="E41" s="14">
        <v>9110</v>
      </c>
      <c r="F41" s="14">
        <f t="shared" si="0"/>
        <v>26209</v>
      </c>
      <c r="G41" s="14">
        <v>2414</v>
      </c>
      <c r="H41" s="14">
        <v>11632</v>
      </c>
      <c r="I41" s="14">
        <v>19835</v>
      </c>
      <c r="J41" s="14">
        <v>33881</v>
      </c>
      <c r="K41" s="14">
        <v>358</v>
      </c>
      <c r="L41" s="14">
        <v>2484</v>
      </c>
      <c r="M41" s="14">
        <v>3053</v>
      </c>
      <c r="N41" s="14">
        <f t="shared" si="1"/>
        <v>5895</v>
      </c>
      <c r="P41" s="14">
        <f t="shared" si="2"/>
        <v>65985</v>
      </c>
    </row>
    <row r="42" spans="2:18">
      <c r="B42" s="20">
        <v>41547</v>
      </c>
      <c r="C42" s="21">
        <v>13529</v>
      </c>
      <c r="D42" s="21">
        <v>3919</v>
      </c>
      <c r="E42" s="21">
        <v>9256</v>
      </c>
      <c r="F42" s="21">
        <f t="shared" si="0"/>
        <v>26704</v>
      </c>
      <c r="G42" s="21">
        <v>2419</v>
      </c>
      <c r="H42" s="21">
        <v>11733</v>
      </c>
      <c r="I42" s="21">
        <v>19996</v>
      </c>
      <c r="J42" s="21">
        <v>34148</v>
      </c>
      <c r="K42" s="21">
        <v>363</v>
      </c>
      <c r="L42" s="21">
        <v>2495</v>
      </c>
      <c r="M42" s="21">
        <v>3063</v>
      </c>
      <c r="N42" s="21">
        <f t="shared" si="1"/>
        <v>5921</v>
      </c>
      <c r="P42" s="21">
        <f t="shared" si="2"/>
        <v>66773</v>
      </c>
    </row>
    <row r="43" spans="2:18">
      <c r="B43" s="22">
        <v>41578</v>
      </c>
      <c r="C43" s="14">
        <v>13831</v>
      </c>
      <c r="D43" s="14">
        <v>3935</v>
      </c>
      <c r="E43" s="14">
        <v>9353</v>
      </c>
      <c r="F43" s="14">
        <f t="shared" si="0"/>
        <v>27119</v>
      </c>
      <c r="G43" s="14">
        <v>2422</v>
      </c>
      <c r="H43" s="14">
        <v>11892</v>
      </c>
      <c r="I43" s="14">
        <v>20222</v>
      </c>
      <c r="J43" s="14">
        <v>34536</v>
      </c>
      <c r="K43" s="14">
        <v>365</v>
      </c>
      <c r="L43" s="14">
        <v>2490</v>
      </c>
      <c r="M43" s="14">
        <v>3055</v>
      </c>
      <c r="N43" s="14">
        <f t="shared" si="1"/>
        <v>5910</v>
      </c>
      <c r="P43" s="14">
        <f t="shared" si="2"/>
        <v>67565</v>
      </c>
    </row>
    <row r="44" spans="2:18">
      <c r="B44" s="20">
        <v>41608</v>
      </c>
      <c r="C44" s="21">
        <v>14129</v>
      </c>
      <c r="D44" s="21">
        <v>4003</v>
      </c>
      <c r="E44" s="21">
        <v>9502</v>
      </c>
      <c r="F44" s="21">
        <f t="shared" si="0"/>
        <v>27634</v>
      </c>
      <c r="G44" s="21">
        <v>2427</v>
      </c>
      <c r="H44" s="21">
        <v>12048</v>
      </c>
      <c r="I44" s="21">
        <v>20422</v>
      </c>
      <c r="J44" s="21">
        <v>34897</v>
      </c>
      <c r="K44" s="21">
        <v>368</v>
      </c>
      <c r="L44" s="21">
        <v>2518</v>
      </c>
      <c r="M44" s="21">
        <v>3091</v>
      </c>
      <c r="N44" s="21">
        <f t="shared" si="1"/>
        <v>5977</v>
      </c>
      <c r="P44" s="21">
        <f t="shared" si="2"/>
        <v>68508</v>
      </c>
    </row>
    <row r="45" spans="2:18">
      <c r="B45" s="22">
        <v>41639</v>
      </c>
      <c r="C45" s="14">
        <v>14347</v>
      </c>
      <c r="D45" s="14">
        <v>3943</v>
      </c>
      <c r="E45" s="14">
        <v>9651</v>
      </c>
      <c r="F45" s="14">
        <f t="shared" si="0"/>
        <v>27941</v>
      </c>
      <c r="G45" s="14">
        <v>2432</v>
      </c>
      <c r="H45" s="14">
        <v>12291</v>
      </c>
      <c r="I45" s="14">
        <v>20531</v>
      </c>
      <c r="J45" s="14">
        <v>35254</v>
      </c>
      <c r="K45" s="14">
        <v>369</v>
      </c>
      <c r="L45" s="14">
        <v>2531</v>
      </c>
      <c r="M45" s="14">
        <v>3095</v>
      </c>
      <c r="N45" s="14">
        <f t="shared" si="1"/>
        <v>5995</v>
      </c>
      <c r="P45" s="14">
        <f t="shared" si="2"/>
        <v>69190</v>
      </c>
      <c r="R45" t="s">
        <v>125</v>
      </c>
    </row>
    <row r="46" spans="2:18">
      <c r="B46" s="20">
        <v>41670</v>
      </c>
      <c r="C46" s="21">
        <v>12682</v>
      </c>
      <c r="D46" s="21">
        <v>4793</v>
      </c>
      <c r="E46" s="21">
        <v>9464</v>
      </c>
      <c r="F46" s="21">
        <f t="shared" si="0"/>
        <v>26939</v>
      </c>
      <c r="G46" s="21">
        <v>4364</v>
      </c>
      <c r="H46" s="21">
        <v>12063</v>
      </c>
      <c r="I46" s="21">
        <v>21000</v>
      </c>
      <c r="J46" s="21">
        <v>37427</v>
      </c>
      <c r="K46" s="21">
        <v>358</v>
      </c>
      <c r="L46" s="21">
        <v>2453</v>
      </c>
      <c r="M46" s="21">
        <v>3026</v>
      </c>
      <c r="N46" s="21">
        <f t="shared" si="1"/>
        <v>5837</v>
      </c>
      <c r="P46" s="21">
        <f t="shared" si="2"/>
        <v>70203</v>
      </c>
    </row>
    <row r="47" spans="2:18">
      <c r="B47" s="22">
        <v>41698</v>
      </c>
      <c r="C47" s="14">
        <v>14663</v>
      </c>
      <c r="D47" s="14">
        <v>4508</v>
      </c>
      <c r="E47" s="14">
        <v>10116</v>
      </c>
      <c r="F47" s="14">
        <f t="shared" si="0"/>
        <v>29287</v>
      </c>
      <c r="G47" s="14">
        <v>2441</v>
      </c>
      <c r="H47" s="14">
        <v>12532</v>
      </c>
      <c r="I47" s="14">
        <v>20662</v>
      </c>
      <c r="J47" s="14">
        <v>35635</v>
      </c>
      <c r="K47" s="14">
        <v>363</v>
      </c>
      <c r="L47" s="14">
        <v>2472</v>
      </c>
      <c r="M47" s="14">
        <v>3032</v>
      </c>
      <c r="N47" s="14">
        <f t="shared" si="1"/>
        <v>5867</v>
      </c>
      <c r="P47" s="14">
        <f t="shared" si="2"/>
        <v>70789</v>
      </c>
    </row>
    <row r="48" spans="2:18">
      <c r="B48" s="20">
        <v>41729</v>
      </c>
      <c r="C48" s="21">
        <v>14863</v>
      </c>
      <c r="D48" s="21">
        <v>4637</v>
      </c>
      <c r="E48" s="21">
        <v>10278</v>
      </c>
      <c r="F48" s="21">
        <f t="shared" si="0"/>
        <v>29778</v>
      </c>
      <c r="G48" s="21">
        <v>2442</v>
      </c>
      <c r="H48" s="21">
        <v>12643</v>
      </c>
      <c r="I48" s="21">
        <v>20819</v>
      </c>
      <c r="J48" s="21">
        <v>35904</v>
      </c>
      <c r="K48" s="21">
        <v>367</v>
      </c>
      <c r="L48" s="21">
        <v>2489</v>
      </c>
      <c r="M48" s="21">
        <v>3046</v>
      </c>
      <c r="N48" s="21">
        <f t="shared" si="1"/>
        <v>5902</v>
      </c>
      <c r="P48" s="21">
        <f t="shared" si="2"/>
        <v>71584</v>
      </c>
    </row>
    <row r="49" spans="2:16">
      <c r="B49" s="22">
        <v>41759</v>
      </c>
      <c r="C49" s="14">
        <v>15176</v>
      </c>
      <c r="D49" s="14">
        <v>4629</v>
      </c>
      <c r="E49" s="14">
        <v>10306</v>
      </c>
      <c r="F49" s="14">
        <f t="shared" si="0"/>
        <v>30111</v>
      </c>
      <c r="G49" s="14">
        <v>2444</v>
      </c>
      <c r="H49" s="14">
        <v>12796</v>
      </c>
      <c r="I49" s="14">
        <v>20946</v>
      </c>
      <c r="J49" s="14">
        <v>36186</v>
      </c>
      <c r="K49" s="14">
        <v>372</v>
      </c>
      <c r="L49" s="14">
        <v>2497</v>
      </c>
      <c r="M49" s="14">
        <v>3060</v>
      </c>
      <c r="N49" s="14">
        <f t="shared" si="1"/>
        <v>5929</v>
      </c>
      <c r="P49" s="14">
        <f t="shared" si="2"/>
        <v>72226</v>
      </c>
    </row>
    <row r="50" spans="2:16">
      <c r="B50" s="20">
        <v>41790</v>
      </c>
      <c r="C50" s="21">
        <v>15436</v>
      </c>
      <c r="D50" s="21">
        <v>4593</v>
      </c>
      <c r="E50" s="21">
        <v>10271</v>
      </c>
      <c r="F50" s="21">
        <f t="shared" si="0"/>
        <v>30300</v>
      </c>
      <c r="G50" s="21">
        <v>2458</v>
      </c>
      <c r="H50" s="21">
        <v>12987</v>
      </c>
      <c r="I50" s="21">
        <v>21189</v>
      </c>
      <c r="J50" s="21">
        <v>36634</v>
      </c>
      <c r="K50" s="21">
        <v>381</v>
      </c>
      <c r="L50" s="21">
        <v>2511</v>
      </c>
      <c r="M50" s="21">
        <v>3071</v>
      </c>
      <c r="N50" s="21">
        <f t="shared" si="1"/>
        <v>5963</v>
      </c>
      <c r="P50" s="21">
        <f t="shared" si="2"/>
        <v>72897</v>
      </c>
    </row>
    <row r="51" spans="2:16">
      <c r="B51" s="22">
        <v>41820</v>
      </c>
      <c r="C51" s="14">
        <v>15691</v>
      </c>
      <c r="D51" s="14">
        <v>4630</v>
      </c>
      <c r="E51" s="14">
        <v>10296</v>
      </c>
      <c r="F51" s="14">
        <f t="shared" si="0"/>
        <v>30617</v>
      </c>
      <c r="G51" s="14">
        <v>2459</v>
      </c>
      <c r="H51" s="14">
        <v>13097</v>
      </c>
      <c r="I51" s="14">
        <v>21332</v>
      </c>
      <c r="J51" s="14">
        <v>36888</v>
      </c>
      <c r="K51" s="14">
        <v>390</v>
      </c>
      <c r="L51" s="14">
        <v>2525</v>
      </c>
      <c r="M51" s="14">
        <v>3082</v>
      </c>
      <c r="N51" s="14">
        <f t="shared" si="1"/>
        <v>5997</v>
      </c>
      <c r="P51" s="14">
        <f t="shared" si="2"/>
        <v>73502</v>
      </c>
    </row>
    <row r="52" spans="2:16">
      <c r="B52" s="20">
        <v>41851</v>
      </c>
      <c r="C52" s="21">
        <v>15957</v>
      </c>
      <c r="D52" s="21">
        <v>4724</v>
      </c>
      <c r="E52" s="21">
        <v>10438</v>
      </c>
      <c r="F52" s="21">
        <f t="shared" si="0"/>
        <v>31119</v>
      </c>
      <c r="G52" s="21">
        <v>2463</v>
      </c>
      <c r="H52" s="21">
        <v>13202</v>
      </c>
      <c r="I52" s="21">
        <v>21439</v>
      </c>
      <c r="J52" s="21">
        <v>37104</v>
      </c>
      <c r="K52" s="21">
        <v>397</v>
      </c>
      <c r="L52" s="21">
        <v>2536</v>
      </c>
      <c r="M52" s="21">
        <v>3096</v>
      </c>
      <c r="N52" s="21">
        <f t="shared" si="1"/>
        <v>6029</v>
      </c>
      <c r="P52" s="21">
        <f t="shared" si="2"/>
        <v>74252</v>
      </c>
    </row>
    <row r="53" spans="2:16">
      <c r="B53" s="22">
        <v>41882</v>
      </c>
      <c r="C53" s="14">
        <v>16263</v>
      </c>
      <c r="D53" s="14">
        <v>4713</v>
      </c>
      <c r="E53" s="14">
        <v>10497</v>
      </c>
      <c r="F53" s="14">
        <f t="shared" si="0"/>
        <v>31473</v>
      </c>
      <c r="G53" s="14">
        <v>2471</v>
      </c>
      <c r="H53" s="14">
        <v>13391</v>
      </c>
      <c r="I53" s="14">
        <v>21600</v>
      </c>
      <c r="J53" s="14">
        <v>37462</v>
      </c>
      <c r="K53" s="14">
        <v>405</v>
      </c>
      <c r="L53" s="14">
        <v>2557</v>
      </c>
      <c r="M53" s="14">
        <v>3107</v>
      </c>
      <c r="N53" s="14">
        <f t="shared" si="1"/>
        <v>6069</v>
      </c>
      <c r="P53" s="14">
        <f t="shared" si="2"/>
        <v>75004</v>
      </c>
    </row>
    <row r="54" spans="2:16">
      <c r="B54" s="20">
        <v>41912</v>
      </c>
      <c r="C54" s="21">
        <v>16642</v>
      </c>
      <c r="D54" s="21">
        <v>4833</v>
      </c>
      <c r="E54" s="21">
        <v>10765</v>
      </c>
      <c r="F54" s="21">
        <f t="shared" si="0"/>
        <v>32240</v>
      </c>
      <c r="G54" s="21">
        <v>2479</v>
      </c>
      <c r="H54" s="21">
        <v>13429</v>
      </c>
      <c r="I54" s="21">
        <v>21643</v>
      </c>
      <c r="J54" s="21">
        <v>37551</v>
      </c>
      <c r="K54" s="21">
        <v>408</v>
      </c>
      <c r="L54" s="21">
        <v>2565</v>
      </c>
      <c r="M54" s="21">
        <v>3105</v>
      </c>
      <c r="N54" s="21">
        <f t="shared" si="1"/>
        <v>6078</v>
      </c>
      <c r="P54" s="21">
        <f t="shared" si="2"/>
        <v>75869</v>
      </c>
    </row>
    <row r="55" spans="2:16">
      <c r="B55" s="22">
        <v>41943</v>
      </c>
      <c r="C55" s="14">
        <v>16879</v>
      </c>
      <c r="D55" s="14">
        <v>4998</v>
      </c>
      <c r="E55" s="14">
        <v>11050</v>
      </c>
      <c r="F55" s="14">
        <f t="shared" si="0"/>
        <v>32927</v>
      </c>
      <c r="G55" s="14">
        <v>2484</v>
      </c>
      <c r="H55" s="14">
        <v>13505</v>
      </c>
      <c r="I55" s="14">
        <v>21671</v>
      </c>
      <c r="J55" s="14">
        <v>37660</v>
      </c>
      <c r="K55" s="14">
        <v>417</v>
      </c>
      <c r="L55" s="14">
        <v>2601</v>
      </c>
      <c r="M55" s="14">
        <v>3118</v>
      </c>
      <c r="N55" s="14">
        <f t="shared" si="1"/>
        <v>6136</v>
      </c>
      <c r="P55" s="14">
        <f t="shared" si="2"/>
        <v>76723</v>
      </c>
    </row>
    <row r="56" spans="2:16">
      <c r="B56" s="20">
        <v>41973</v>
      </c>
      <c r="C56" s="21">
        <v>17144</v>
      </c>
      <c r="D56" s="21">
        <v>5123</v>
      </c>
      <c r="E56" s="21">
        <v>11282</v>
      </c>
      <c r="F56" s="21">
        <f t="shared" si="0"/>
        <v>33549</v>
      </c>
      <c r="G56" s="21">
        <v>2494</v>
      </c>
      <c r="H56" s="21">
        <v>13605</v>
      </c>
      <c r="I56" s="21">
        <v>21822</v>
      </c>
      <c r="J56" s="21">
        <v>37921</v>
      </c>
      <c r="K56" s="21">
        <v>433</v>
      </c>
      <c r="L56" s="21">
        <v>2623</v>
      </c>
      <c r="M56" s="21">
        <v>3141</v>
      </c>
      <c r="N56" s="21">
        <f t="shared" si="1"/>
        <v>6197</v>
      </c>
      <c r="P56" s="21">
        <f t="shared" si="2"/>
        <v>77667</v>
      </c>
    </row>
    <row r="57" spans="2:16">
      <c r="B57" s="22">
        <v>42004</v>
      </c>
      <c r="C57" s="14">
        <v>17442</v>
      </c>
      <c r="D57" s="14">
        <v>5312</v>
      </c>
      <c r="E57" s="14">
        <v>11550</v>
      </c>
      <c r="F57" s="14">
        <f t="shared" si="0"/>
        <v>34304</v>
      </c>
      <c r="G57" s="14">
        <v>2497</v>
      </c>
      <c r="H57" s="14">
        <v>13663</v>
      </c>
      <c r="I57" s="14">
        <v>21896</v>
      </c>
      <c r="J57" s="14">
        <v>38056</v>
      </c>
      <c r="K57" s="14">
        <v>449</v>
      </c>
      <c r="L57" s="14">
        <v>2652</v>
      </c>
      <c r="M57" s="14">
        <v>3157</v>
      </c>
      <c r="N57" s="14">
        <f t="shared" si="1"/>
        <v>6258</v>
      </c>
      <c r="P57" s="14">
        <f t="shared" si="2"/>
        <v>78618</v>
      </c>
    </row>
    <row r="58" spans="2:16">
      <c r="B58" s="20">
        <v>42035</v>
      </c>
      <c r="C58" s="21">
        <v>17789</v>
      </c>
      <c r="D58" s="21">
        <v>5504</v>
      </c>
      <c r="E58" s="21">
        <v>11889</v>
      </c>
      <c r="F58" s="21">
        <f t="shared" si="0"/>
        <v>35182</v>
      </c>
      <c r="G58" s="21">
        <v>2497</v>
      </c>
      <c r="H58" s="21">
        <v>13701</v>
      </c>
      <c r="I58" s="21">
        <v>21928</v>
      </c>
      <c r="J58" s="21">
        <v>38126</v>
      </c>
      <c r="K58" s="21">
        <v>456</v>
      </c>
      <c r="L58" s="21">
        <v>2677</v>
      </c>
      <c r="M58" s="21">
        <v>3169</v>
      </c>
      <c r="N58" s="21">
        <f t="shared" si="1"/>
        <v>6302</v>
      </c>
      <c r="P58" s="21">
        <f t="shared" si="2"/>
        <v>79610</v>
      </c>
    </row>
    <row r="59" spans="2:16">
      <c r="B59" s="22">
        <v>42063</v>
      </c>
      <c r="C59" s="14">
        <v>18235</v>
      </c>
      <c r="D59" s="14">
        <v>5744</v>
      </c>
      <c r="E59" s="14">
        <v>12318</v>
      </c>
      <c r="F59" s="14">
        <f t="shared" si="0"/>
        <v>36297</v>
      </c>
      <c r="G59" s="14">
        <v>2498</v>
      </c>
      <c r="H59" s="14">
        <v>13714</v>
      </c>
      <c r="I59" s="14">
        <v>21948</v>
      </c>
      <c r="J59" s="14">
        <v>38160</v>
      </c>
      <c r="K59" s="14">
        <v>467</v>
      </c>
      <c r="L59" s="14">
        <v>2718</v>
      </c>
      <c r="M59" s="14">
        <v>3195</v>
      </c>
      <c r="N59" s="14">
        <f t="shared" si="1"/>
        <v>6380</v>
      </c>
      <c r="P59" s="14">
        <f t="shared" si="2"/>
        <v>80837</v>
      </c>
    </row>
    <row r="60" spans="2:16">
      <c r="B60" s="20">
        <v>42094</v>
      </c>
      <c r="C60" s="21">
        <v>18602</v>
      </c>
      <c r="D60" s="21">
        <v>5931</v>
      </c>
      <c r="E60" s="21">
        <v>12681</v>
      </c>
      <c r="F60" s="21">
        <f t="shared" si="0"/>
        <v>37214</v>
      </c>
      <c r="G60" s="21">
        <v>2499</v>
      </c>
      <c r="H60" s="21">
        <v>13782</v>
      </c>
      <c r="I60" s="21">
        <v>21999</v>
      </c>
      <c r="J60" s="21">
        <v>38280</v>
      </c>
      <c r="K60" s="21">
        <v>479</v>
      </c>
      <c r="L60" s="21">
        <v>2756</v>
      </c>
      <c r="M60" s="21">
        <v>3216</v>
      </c>
      <c r="N60" s="21">
        <f t="shared" si="1"/>
        <v>6451</v>
      </c>
      <c r="P60" s="21">
        <f t="shared" si="2"/>
        <v>81945</v>
      </c>
    </row>
    <row r="61" spans="2:16">
      <c r="B61" s="22">
        <v>42124</v>
      </c>
      <c r="C61" s="14">
        <v>19092</v>
      </c>
      <c r="D61" s="14">
        <v>6102</v>
      </c>
      <c r="E61" s="14">
        <v>12814</v>
      </c>
      <c r="F61" s="14">
        <f t="shared" si="0"/>
        <v>38008</v>
      </c>
      <c r="G61" s="14">
        <v>2500</v>
      </c>
      <c r="H61" s="14">
        <v>13991</v>
      </c>
      <c r="I61" s="14">
        <v>22176</v>
      </c>
      <c r="J61" s="14">
        <v>38667</v>
      </c>
      <c r="K61" s="14">
        <v>487</v>
      </c>
      <c r="L61" s="14">
        <v>2791</v>
      </c>
      <c r="M61" s="14">
        <v>3224</v>
      </c>
      <c r="N61" s="14">
        <f t="shared" si="1"/>
        <v>6502</v>
      </c>
      <c r="P61" s="14">
        <f t="shared" si="2"/>
        <v>83177</v>
      </c>
    </row>
    <row r="62" spans="2:16">
      <c r="B62" s="20">
        <v>42155</v>
      </c>
      <c r="C62" s="21">
        <v>19537</v>
      </c>
      <c r="D62" s="21">
        <v>6076</v>
      </c>
      <c r="E62" s="21">
        <v>12895</v>
      </c>
      <c r="F62" s="21">
        <f t="shared" si="0"/>
        <v>38508</v>
      </c>
      <c r="G62" s="21">
        <v>2500</v>
      </c>
      <c r="H62" s="21">
        <v>14287</v>
      </c>
      <c r="I62" s="21">
        <v>22396</v>
      </c>
      <c r="J62" s="21">
        <v>39183</v>
      </c>
      <c r="K62" s="21">
        <v>495</v>
      </c>
      <c r="L62" s="21">
        <v>2792</v>
      </c>
      <c r="M62" s="21">
        <v>3235</v>
      </c>
      <c r="N62" s="21">
        <f t="shared" si="1"/>
        <v>6522</v>
      </c>
      <c r="P62" s="21">
        <f t="shared" si="2"/>
        <v>84213</v>
      </c>
    </row>
    <row r="63" spans="2:16">
      <c r="B63" s="22">
        <v>42185</v>
      </c>
      <c r="C63" s="14">
        <v>19999</v>
      </c>
      <c r="D63" s="14">
        <v>6188</v>
      </c>
      <c r="E63" s="14">
        <v>12973</v>
      </c>
      <c r="F63" s="14">
        <f t="shared" si="0"/>
        <v>39160</v>
      </c>
      <c r="G63" s="14">
        <v>2500</v>
      </c>
      <c r="H63" s="14">
        <v>14705</v>
      </c>
      <c r="I63" s="14">
        <v>22875</v>
      </c>
      <c r="J63" s="14">
        <v>40080</v>
      </c>
      <c r="K63" s="14">
        <v>504</v>
      </c>
      <c r="L63" s="14">
        <v>2800</v>
      </c>
      <c r="M63" s="14">
        <v>3248</v>
      </c>
      <c r="N63" s="14">
        <f t="shared" si="1"/>
        <v>6552</v>
      </c>
      <c r="P63" s="14">
        <f t="shared" si="2"/>
        <v>85792</v>
      </c>
    </row>
    <row r="64" spans="2:16">
      <c r="B64" s="20">
        <v>42216</v>
      </c>
      <c r="C64" s="21">
        <v>20444</v>
      </c>
      <c r="D64" s="21">
        <v>6216</v>
      </c>
      <c r="E64" s="21">
        <v>12973</v>
      </c>
      <c r="F64" s="21">
        <f t="shared" si="0"/>
        <v>39633</v>
      </c>
      <c r="G64" s="21">
        <v>2500</v>
      </c>
      <c r="H64" s="21">
        <v>14955</v>
      </c>
      <c r="I64" s="21">
        <v>23211</v>
      </c>
      <c r="J64" s="21">
        <v>40666</v>
      </c>
      <c r="K64" s="21">
        <v>510</v>
      </c>
      <c r="L64" s="21">
        <v>2817</v>
      </c>
      <c r="M64" s="21">
        <v>3259</v>
      </c>
      <c r="N64" s="21">
        <f t="shared" si="1"/>
        <v>6586</v>
      </c>
      <c r="P64" s="21">
        <f t="shared" si="2"/>
        <v>86885</v>
      </c>
    </row>
    <row r="65" spans="2:16">
      <c r="B65" s="22">
        <v>42247</v>
      </c>
      <c r="C65" s="14">
        <v>20908</v>
      </c>
      <c r="D65" s="14">
        <v>6320</v>
      </c>
      <c r="E65" s="14">
        <v>13033</v>
      </c>
      <c r="F65" s="14">
        <f t="shared" si="0"/>
        <v>40261</v>
      </c>
      <c r="G65" s="14">
        <v>2500</v>
      </c>
      <c r="H65" s="14">
        <v>15132</v>
      </c>
      <c r="I65" s="14">
        <v>23508</v>
      </c>
      <c r="J65" s="14">
        <v>41140</v>
      </c>
      <c r="K65" s="14">
        <v>516</v>
      </c>
      <c r="L65" s="14">
        <v>2851</v>
      </c>
      <c r="M65" s="14">
        <v>3272</v>
      </c>
      <c r="N65" s="14">
        <f t="shared" si="1"/>
        <v>6639</v>
      </c>
      <c r="P65" s="14">
        <f t="shared" si="2"/>
        <v>88040</v>
      </c>
    </row>
    <row r="66" spans="2:16">
      <c r="B66" s="20">
        <v>42277</v>
      </c>
      <c r="C66" s="21">
        <v>21361</v>
      </c>
      <c r="D66" s="21">
        <v>6384</v>
      </c>
      <c r="E66" s="21">
        <v>12957</v>
      </c>
      <c r="F66" s="21">
        <f t="shared" si="0"/>
        <v>40702</v>
      </c>
      <c r="G66" s="21">
        <v>2500</v>
      </c>
      <c r="H66" s="21">
        <v>15326</v>
      </c>
      <c r="I66" s="21">
        <v>23868</v>
      </c>
      <c r="J66" s="21">
        <v>41694</v>
      </c>
      <c r="K66" s="21">
        <v>525</v>
      </c>
      <c r="L66" s="21">
        <v>2844</v>
      </c>
      <c r="M66" s="21">
        <v>3276</v>
      </c>
      <c r="N66" s="21">
        <f t="shared" si="1"/>
        <v>6645</v>
      </c>
      <c r="P66" s="21">
        <f t="shared" si="2"/>
        <v>89041</v>
      </c>
    </row>
    <row r="67" spans="2:16">
      <c r="B67" s="22">
        <v>42308</v>
      </c>
      <c r="C67" s="14">
        <v>21737</v>
      </c>
      <c r="D67" s="14">
        <v>6504</v>
      </c>
      <c r="E67" s="14">
        <v>13121</v>
      </c>
      <c r="F67" s="14">
        <f t="shared" si="0"/>
        <v>41362</v>
      </c>
      <c r="G67" s="14">
        <v>2503</v>
      </c>
      <c r="H67" s="14">
        <v>15470</v>
      </c>
      <c r="I67" s="14">
        <v>24081</v>
      </c>
      <c r="J67" s="14">
        <v>42054</v>
      </c>
      <c r="K67" s="14">
        <v>535</v>
      </c>
      <c r="L67" s="14">
        <v>2882</v>
      </c>
      <c r="M67" s="14">
        <v>3283</v>
      </c>
      <c r="N67" s="14">
        <f t="shared" si="1"/>
        <v>6700</v>
      </c>
      <c r="P67" s="14">
        <f t="shared" si="2"/>
        <v>90116</v>
      </c>
    </row>
    <row r="68" spans="2:16">
      <c r="B68" s="20">
        <v>42338</v>
      </c>
      <c r="C68" s="21">
        <v>22183</v>
      </c>
      <c r="D68" s="21">
        <v>6714</v>
      </c>
      <c r="E68" s="21">
        <v>13538</v>
      </c>
      <c r="F68" s="21">
        <f t="shared" si="0"/>
        <v>42435</v>
      </c>
      <c r="G68" s="21">
        <v>2504</v>
      </c>
      <c r="H68" s="21">
        <v>15517</v>
      </c>
      <c r="I68" s="21">
        <v>24096</v>
      </c>
      <c r="J68" s="21">
        <v>42117</v>
      </c>
      <c r="K68" s="21">
        <v>547</v>
      </c>
      <c r="L68" s="21">
        <v>2911</v>
      </c>
      <c r="M68" s="21">
        <v>3296</v>
      </c>
      <c r="N68" s="21">
        <f t="shared" si="1"/>
        <v>6754</v>
      </c>
      <c r="P68" s="21">
        <f t="shared" si="2"/>
        <v>91306</v>
      </c>
    </row>
    <row r="69" spans="2:16">
      <c r="B69" s="22">
        <v>42369</v>
      </c>
      <c r="C69" s="14">
        <v>22624</v>
      </c>
      <c r="D69" s="14">
        <v>6880</v>
      </c>
      <c r="E69" s="14">
        <v>13839</v>
      </c>
      <c r="F69" s="14">
        <f t="shared" si="0"/>
        <v>43343</v>
      </c>
      <c r="G69" s="14">
        <v>2518</v>
      </c>
      <c r="H69" s="14">
        <v>15552</v>
      </c>
      <c r="I69" s="14">
        <v>24120</v>
      </c>
      <c r="J69" s="14">
        <v>42190</v>
      </c>
      <c r="K69" s="14">
        <v>563</v>
      </c>
      <c r="L69" s="14">
        <v>2931</v>
      </c>
      <c r="M69" s="14">
        <v>3306</v>
      </c>
      <c r="N69" s="14">
        <f t="shared" si="1"/>
        <v>6800</v>
      </c>
      <c r="P69" s="14">
        <f t="shared" si="2"/>
        <v>92333</v>
      </c>
    </row>
    <row r="70" spans="2:16">
      <c r="B70" s="20">
        <v>42400</v>
      </c>
      <c r="C70" s="21">
        <v>22966</v>
      </c>
      <c r="D70" s="21">
        <v>7010</v>
      </c>
      <c r="E70" s="21">
        <v>14062</v>
      </c>
      <c r="F70" s="21">
        <f t="shared" si="0"/>
        <v>44038</v>
      </c>
      <c r="G70" s="21">
        <v>2518</v>
      </c>
      <c r="H70" s="21">
        <v>15561</v>
      </c>
      <c r="I70" s="21">
        <v>24130</v>
      </c>
      <c r="J70" s="21">
        <v>42209</v>
      </c>
      <c r="K70" s="21">
        <v>568</v>
      </c>
      <c r="L70" s="21">
        <v>2957</v>
      </c>
      <c r="M70" s="21">
        <v>3308</v>
      </c>
      <c r="N70" s="21">
        <f t="shared" si="1"/>
        <v>6833</v>
      </c>
      <c r="P70" s="21">
        <f t="shared" si="2"/>
        <v>93080</v>
      </c>
    </row>
    <row r="71" spans="2:16">
      <c r="B71" s="22">
        <v>42429</v>
      </c>
      <c r="C71" s="14">
        <v>23306</v>
      </c>
      <c r="D71" s="14">
        <v>7014</v>
      </c>
      <c r="E71" s="14">
        <v>14105</v>
      </c>
      <c r="F71" s="14">
        <f t="shared" si="0"/>
        <v>44425</v>
      </c>
      <c r="G71" s="14">
        <v>2518</v>
      </c>
      <c r="H71" s="14">
        <v>15798</v>
      </c>
      <c r="I71" s="14">
        <v>24436</v>
      </c>
      <c r="J71" s="14">
        <v>42752</v>
      </c>
      <c r="K71" s="14">
        <v>573</v>
      </c>
      <c r="L71" s="14">
        <v>2954</v>
      </c>
      <c r="M71" s="14">
        <v>3312</v>
      </c>
      <c r="N71" s="14">
        <f t="shared" si="1"/>
        <v>6839</v>
      </c>
      <c r="P71" s="14">
        <f t="shared" si="2"/>
        <v>94016</v>
      </c>
    </row>
    <row r="72" spans="2:16">
      <c r="B72" s="20">
        <v>42460</v>
      </c>
      <c r="C72" s="21">
        <v>23795</v>
      </c>
      <c r="D72" s="21">
        <v>7014</v>
      </c>
      <c r="E72" s="21">
        <v>14059</v>
      </c>
      <c r="F72" s="21">
        <f t="shared" si="0"/>
        <v>44868</v>
      </c>
      <c r="G72" s="21">
        <v>2517</v>
      </c>
      <c r="H72" s="21">
        <v>16050</v>
      </c>
      <c r="I72" s="21">
        <v>24790</v>
      </c>
      <c r="J72" s="21">
        <v>43357</v>
      </c>
      <c r="K72" s="21">
        <v>586</v>
      </c>
      <c r="L72" s="21">
        <v>2968</v>
      </c>
      <c r="M72" s="21">
        <v>3310</v>
      </c>
      <c r="N72" s="21">
        <f t="shared" si="1"/>
        <v>6864</v>
      </c>
      <c r="P72" s="21">
        <f t="shared" si="2"/>
        <v>95089</v>
      </c>
    </row>
    <row r="73" spans="2:16">
      <c r="B73" s="22">
        <v>42490</v>
      </c>
      <c r="C73" s="14">
        <v>24244</v>
      </c>
      <c r="D73" s="14">
        <v>7096</v>
      </c>
      <c r="E73" s="14">
        <v>14076</v>
      </c>
      <c r="F73" s="14">
        <f t="shared" si="0"/>
        <v>45416</v>
      </c>
      <c r="G73" s="14">
        <v>2566</v>
      </c>
      <c r="H73" s="14">
        <v>16304</v>
      </c>
      <c r="I73" s="14">
        <v>25125</v>
      </c>
      <c r="J73" s="14">
        <v>43995</v>
      </c>
      <c r="K73" s="14">
        <v>599</v>
      </c>
      <c r="L73" s="14">
        <v>2974</v>
      </c>
      <c r="M73" s="14">
        <v>3314</v>
      </c>
      <c r="N73" s="14">
        <f t="shared" si="1"/>
        <v>6887</v>
      </c>
      <c r="P73" s="14">
        <f t="shared" si="2"/>
        <v>96298</v>
      </c>
    </row>
    <row r="74" spans="2:16">
      <c r="B74" s="20">
        <v>42521</v>
      </c>
      <c r="C74" s="21">
        <v>24725</v>
      </c>
      <c r="D74" s="21">
        <v>7125</v>
      </c>
      <c r="E74" s="21">
        <v>14162</v>
      </c>
      <c r="F74" s="21">
        <f t="shared" si="0"/>
        <v>46012</v>
      </c>
      <c r="G74" s="21">
        <v>2582</v>
      </c>
      <c r="H74" s="21">
        <v>16499</v>
      </c>
      <c r="I74" s="21">
        <v>25373</v>
      </c>
      <c r="J74" s="21">
        <v>44454</v>
      </c>
      <c r="K74" s="21">
        <v>605</v>
      </c>
      <c r="L74" s="21">
        <v>3038</v>
      </c>
      <c r="M74" s="21">
        <v>3362</v>
      </c>
      <c r="N74" s="21">
        <f t="shared" si="1"/>
        <v>7005</v>
      </c>
      <c r="P74" s="21">
        <f t="shared" si="2"/>
        <v>97471</v>
      </c>
    </row>
    <row r="75" spans="2:16">
      <c r="B75" s="22">
        <v>42551</v>
      </c>
      <c r="C75" s="14">
        <v>25306</v>
      </c>
      <c r="D75" s="14">
        <v>7284</v>
      </c>
      <c r="E75" s="14">
        <v>14324</v>
      </c>
      <c r="F75" s="14">
        <f t="shared" si="0"/>
        <v>46914</v>
      </c>
      <c r="G75" s="14">
        <v>2630</v>
      </c>
      <c r="H75" s="14">
        <v>17020</v>
      </c>
      <c r="I75" s="14">
        <v>25974</v>
      </c>
      <c r="J75" s="14">
        <v>45624</v>
      </c>
      <c r="K75" s="14">
        <v>615</v>
      </c>
      <c r="L75" s="14">
        <v>3066</v>
      </c>
      <c r="M75" s="14">
        <v>3376</v>
      </c>
      <c r="N75" s="14">
        <f t="shared" si="1"/>
        <v>7057</v>
      </c>
      <c r="P75" s="14">
        <f t="shared" si="2"/>
        <v>99595</v>
      </c>
    </row>
    <row r="76" spans="2:16">
      <c r="B76" s="20">
        <v>42582</v>
      </c>
      <c r="C76" s="21">
        <v>25762</v>
      </c>
      <c r="D76" s="21">
        <v>7290</v>
      </c>
      <c r="E76" s="21">
        <v>14404</v>
      </c>
      <c r="F76" s="21">
        <f t="shared" si="0"/>
        <v>47456</v>
      </c>
      <c r="G76" s="21">
        <v>2657</v>
      </c>
      <c r="H76" s="21">
        <v>17905</v>
      </c>
      <c r="I76" s="21">
        <v>27093</v>
      </c>
      <c r="J76" s="21">
        <v>47655</v>
      </c>
      <c r="K76" s="21">
        <v>625</v>
      </c>
      <c r="L76" s="21">
        <v>3078</v>
      </c>
      <c r="M76" s="21">
        <v>3390</v>
      </c>
      <c r="N76" s="21">
        <f t="shared" si="1"/>
        <v>7093</v>
      </c>
      <c r="P76" s="21">
        <f t="shared" si="2"/>
        <v>102204</v>
      </c>
    </row>
    <row r="77" spans="2:16">
      <c r="B77" s="22">
        <v>42613</v>
      </c>
      <c r="C77" s="14">
        <v>26271</v>
      </c>
      <c r="D77" s="14">
        <v>7390</v>
      </c>
      <c r="E77" s="14">
        <v>14501</v>
      </c>
      <c r="F77" s="14">
        <f t="shared" ref="F77:F140" si="6">SUM(C77:E77)</f>
        <v>48162</v>
      </c>
      <c r="G77" s="14">
        <v>2670</v>
      </c>
      <c r="H77" s="14">
        <v>18081</v>
      </c>
      <c r="I77" s="14">
        <v>27350</v>
      </c>
      <c r="J77" s="14">
        <v>48101</v>
      </c>
      <c r="K77" s="14">
        <v>637</v>
      </c>
      <c r="L77" s="14">
        <v>3092</v>
      </c>
      <c r="M77" s="14">
        <v>3395</v>
      </c>
      <c r="N77" s="14">
        <f t="shared" ref="N77:N107" si="7">SUM(K77:M77)</f>
        <v>7124</v>
      </c>
      <c r="P77" s="14">
        <f t="shared" ref="P77:P140" si="8">SUM(F77,J77,N77)</f>
        <v>103387</v>
      </c>
    </row>
    <row r="78" spans="2:16">
      <c r="B78" s="20">
        <v>42643</v>
      </c>
      <c r="C78" s="21">
        <v>26846</v>
      </c>
      <c r="D78" s="21">
        <v>7507</v>
      </c>
      <c r="E78" s="21">
        <v>14679</v>
      </c>
      <c r="F78" s="21">
        <f t="shared" si="6"/>
        <v>49032</v>
      </c>
      <c r="G78" s="21">
        <v>2706</v>
      </c>
      <c r="H78" s="21">
        <v>19488</v>
      </c>
      <c r="I78" s="21">
        <v>28913</v>
      </c>
      <c r="J78" s="21">
        <v>51107</v>
      </c>
      <c r="K78" s="21">
        <v>660</v>
      </c>
      <c r="L78" s="21">
        <v>3130</v>
      </c>
      <c r="M78" s="21">
        <v>3406</v>
      </c>
      <c r="N78" s="21">
        <f t="shared" si="7"/>
        <v>7196</v>
      </c>
      <c r="P78" s="21">
        <f t="shared" si="8"/>
        <v>107335</v>
      </c>
    </row>
    <row r="79" spans="2:16">
      <c r="B79" s="22">
        <v>42674</v>
      </c>
      <c r="C79" s="14">
        <v>27349</v>
      </c>
      <c r="D79" s="14">
        <v>7590</v>
      </c>
      <c r="E79" s="14">
        <v>14869</v>
      </c>
      <c r="F79" s="14">
        <f t="shared" si="6"/>
        <v>49808</v>
      </c>
      <c r="G79" s="14">
        <v>2725</v>
      </c>
      <c r="H79" s="14">
        <v>19637</v>
      </c>
      <c r="I79" s="14">
        <v>29050</v>
      </c>
      <c r="J79" s="14">
        <v>51412</v>
      </c>
      <c r="K79" s="14">
        <v>670</v>
      </c>
      <c r="L79" s="14">
        <v>3131</v>
      </c>
      <c r="M79" s="14">
        <v>3423</v>
      </c>
      <c r="N79" s="14">
        <f t="shared" si="7"/>
        <v>7224</v>
      </c>
      <c r="P79" s="14">
        <f t="shared" si="8"/>
        <v>108444</v>
      </c>
    </row>
    <row r="80" spans="2:16">
      <c r="B80" s="20">
        <v>42704</v>
      </c>
      <c r="C80" s="21">
        <v>27941</v>
      </c>
      <c r="D80" s="21">
        <v>7754</v>
      </c>
      <c r="E80" s="21">
        <v>15060</v>
      </c>
      <c r="F80" s="21">
        <f t="shared" si="6"/>
        <v>50755</v>
      </c>
      <c r="G80" s="21">
        <v>2743</v>
      </c>
      <c r="H80" s="21">
        <v>19791</v>
      </c>
      <c r="I80" s="21">
        <v>29253</v>
      </c>
      <c r="J80" s="21">
        <v>51787</v>
      </c>
      <c r="K80" s="21">
        <v>688</v>
      </c>
      <c r="L80" s="21">
        <v>3153</v>
      </c>
      <c r="M80" s="21">
        <v>3432</v>
      </c>
      <c r="N80" s="21">
        <f t="shared" si="7"/>
        <v>7273</v>
      </c>
      <c r="P80" s="21">
        <f t="shared" si="8"/>
        <v>109815</v>
      </c>
    </row>
    <row r="81" spans="2:16">
      <c r="B81" s="22">
        <v>42735</v>
      </c>
      <c r="C81" s="14">
        <v>28561</v>
      </c>
      <c r="D81" s="14">
        <v>7860</v>
      </c>
      <c r="E81" s="14">
        <v>15214</v>
      </c>
      <c r="F81" s="14">
        <f t="shared" si="6"/>
        <v>51635</v>
      </c>
      <c r="G81" s="14">
        <v>2746</v>
      </c>
      <c r="H81" s="14">
        <v>19959</v>
      </c>
      <c r="I81" s="14">
        <v>29420</v>
      </c>
      <c r="J81" s="14">
        <v>52125</v>
      </c>
      <c r="K81" s="14">
        <v>696</v>
      </c>
      <c r="L81" s="14">
        <v>3182</v>
      </c>
      <c r="M81" s="14">
        <v>3442</v>
      </c>
      <c r="N81" s="14">
        <f t="shared" si="7"/>
        <v>7320</v>
      </c>
      <c r="P81" s="14">
        <f t="shared" si="8"/>
        <v>111080</v>
      </c>
    </row>
    <row r="82" spans="2:16">
      <c r="B82" s="20">
        <v>42766</v>
      </c>
      <c r="C82" s="21">
        <v>29254</v>
      </c>
      <c r="D82" s="21">
        <v>7921</v>
      </c>
      <c r="E82" s="21">
        <v>15291</v>
      </c>
      <c r="F82" s="21">
        <f t="shared" si="6"/>
        <v>52466</v>
      </c>
      <c r="G82" s="21">
        <v>2746</v>
      </c>
      <c r="H82" s="21">
        <v>20122</v>
      </c>
      <c r="I82" s="21">
        <v>29590</v>
      </c>
      <c r="J82" s="21">
        <v>52458</v>
      </c>
      <c r="K82" s="21">
        <v>706</v>
      </c>
      <c r="L82" s="21">
        <v>3189</v>
      </c>
      <c r="M82" s="21">
        <v>3451</v>
      </c>
      <c r="N82" s="21">
        <f t="shared" si="7"/>
        <v>7346</v>
      </c>
      <c r="P82" s="21">
        <f t="shared" si="8"/>
        <v>112270</v>
      </c>
    </row>
    <row r="83" spans="2:16">
      <c r="B83" s="22">
        <v>42794</v>
      </c>
      <c r="C83" s="14">
        <v>29949</v>
      </c>
      <c r="D83" s="14">
        <v>8042</v>
      </c>
      <c r="E83" s="14">
        <v>15415</v>
      </c>
      <c r="F83" s="14">
        <f t="shared" si="6"/>
        <v>53406</v>
      </c>
      <c r="G83" s="14">
        <v>2766</v>
      </c>
      <c r="H83" s="14">
        <v>20247</v>
      </c>
      <c r="I83" s="14">
        <v>29732</v>
      </c>
      <c r="J83" s="14">
        <v>52745</v>
      </c>
      <c r="K83" s="14">
        <v>716</v>
      </c>
      <c r="L83" s="14">
        <v>3213</v>
      </c>
      <c r="M83" s="14">
        <v>3462</v>
      </c>
      <c r="N83" s="14">
        <f t="shared" si="7"/>
        <v>7391</v>
      </c>
      <c r="P83" s="14">
        <f t="shared" si="8"/>
        <v>113542</v>
      </c>
    </row>
    <row r="84" spans="2:16">
      <c r="B84" s="20">
        <v>42825</v>
      </c>
      <c r="C84" s="21">
        <v>30666</v>
      </c>
      <c r="D84" s="21">
        <v>8078</v>
      </c>
      <c r="E84" s="21">
        <v>15574</v>
      </c>
      <c r="F84" s="21">
        <f t="shared" si="6"/>
        <v>54318</v>
      </c>
      <c r="G84" s="21">
        <v>2794</v>
      </c>
      <c r="H84" s="21">
        <v>20471</v>
      </c>
      <c r="I84" s="21">
        <v>29935</v>
      </c>
      <c r="J84" s="21">
        <v>53200</v>
      </c>
      <c r="K84" s="21">
        <v>731</v>
      </c>
      <c r="L84" s="21">
        <v>3239</v>
      </c>
      <c r="M84" s="21">
        <v>3478</v>
      </c>
      <c r="N84" s="21">
        <f t="shared" si="7"/>
        <v>7448</v>
      </c>
      <c r="P84" s="21">
        <f t="shared" si="8"/>
        <v>114966</v>
      </c>
    </row>
    <row r="85" spans="2:16">
      <c r="B85" s="22">
        <v>42855</v>
      </c>
      <c r="C85" s="14">
        <v>31357</v>
      </c>
      <c r="D85" s="14">
        <v>8154</v>
      </c>
      <c r="E85" s="14">
        <v>15634</v>
      </c>
      <c r="F85" s="14">
        <f t="shared" si="6"/>
        <v>55145</v>
      </c>
      <c r="G85" s="14">
        <v>2856</v>
      </c>
      <c r="H85" s="14">
        <v>20588</v>
      </c>
      <c r="I85" s="14">
        <v>30177</v>
      </c>
      <c r="J85" s="14">
        <v>53621</v>
      </c>
      <c r="K85" s="14">
        <v>742</v>
      </c>
      <c r="L85" s="14">
        <v>3270</v>
      </c>
      <c r="M85" s="14">
        <v>3487</v>
      </c>
      <c r="N85" s="14">
        <f t="shared" si="7"/>
        <v>7499</v>
      </c>
      <c r="P85" s="14">
        <f t="shared" si="8"/>
        <v>116265</v>
      </c>
    </row>
    <row r="86" spans="2:16">
      <c r="B86" s="20">
        <v>42886</v>
      </c>
      <c r="C86" s="21">
        <v>32116</v>
      </c>
      <c r="D86" s="21">
        <v>8302</v>
      </c>
      <c r="E86" s="21">
        <v>15837</v>
      </c>
      <c r="F86" s="21">
        <f t="shared" si="6"/>
        <v>56255</v>
      </c>
      <c r="G86" s="21">
        <v>2895</v>
      </c>
      <c r="H86" s="21">
        <v>20768</v>
      </c>
      <c r="I86" s="21">
        <v>30383</v>
      </c>
      <c r="J86" s="21">
        <v>54046</v>
      </c>
      <c r="K86" s="21">
        <v>758</v>
      </c>
      <c r="L86" s="21">
        <v>3318</v>
      </c>
      <c r="M86" s="21">
        <v>3507</v>
      </c>
      <c r="N86" s="21">
        <f t="shared" si="7"/>
        <v>7583</v>
      </c>
      <c r="P86" s="21">
        <f t="shared" si="8"/>
        <v>117884</v>
      </c>
    </row>
    <row r="87" spans="2:16">
      <c r="B87" s="22">
        <v>42916</v>
      </c>
      <c r="C87" s="14">
        <v>32875</v>
      </c>
      <c r="D87" s="14">
        <v>8461</v>
      </c>
      <c r="E87" s="14">
        <v>16025</v>
      </c>
      <c r="F87" s="14">
        <f t="shared" si="6"/>
        <v>57361</v>
      </c>
      <c r="G87" s="14">
        <v>2949</v>
      </c>
      <c r="H87" s="14">
        <v>21036</v>
      </c>
      <c r="I87" s="14">
        <v>30751</v>
      </c>
      <c r="J87" s="14">
        <v>54736</v>
      </c>
      <c r="K87" s="14">
        <v>768</v>
      </c>
      <c r="L87" s="14">
        <v>3369</v>
      </c>
      <c r="M87" s="14">
        <v>3518</v>
      </c>
      <c r="N87" s="14">
        <f t="shared" si="7"/>
        <v>7655</v>
      </c>
      <c r="P87" s="14">
        <f t="shared" si="8"/>
        <v>119752</v>
      </c>
    </row>
    <row r="88" spans="2:16">
      <c r="B88" s="20">
        <v>42947</v>
      </c>
      <c r="C88" s="21">
        <v>33703</v>
      </c>
      <c r="D88" s="21">
        <v>8630</v>
      </c>
      <c r="E88" s="21">
        <v>16286</v>
      </c>
      <c r="F88" s="21">
        <f t="shared" si="6"/>
        <v>58619</v>
      </c>
      <c r="G88" s="21">
        <v>2984</v>
      </c>
      <c r="H88" s="21">
        <v>21160</v>
      </c>
      <c r="I88" s="21">
        <v>30940</v>
      </c>
      <c r="J88" s="21">
        <v>55084</v>
      </c>
      <c r="K88" s="21">
        <v>779</v>
      </c>
      <c r="L88" s="21">
        <v>3399</v>
      </c>
      <c r="M88" s="21">
        <v>3529</v>
      </c>
      <c r="N88" s="21">
        <f t="shared" si="7"/>
        <v>7707</v>
      </c>
      <c r="P88" s="21">
        <f t="shared" si="8"/>
        <v>121410</v>
      </c>
    </row>
    <row r="89" spans="2:16">
      <c r="B89" s="22">
        <v>42978</v>
      </c>
      <c r="C89" s="14">
        <v>34879</v>
      </c>
      <c r="D89" s="14">
        <v>8692</v>
      </c>
      <c r="E89" s="14">
        <v>16427</v>
      </c>
      <c r="F89" s="14">
        <f t="shared" si="6"/>
        <v>59998</v>
      </c>
      <c r="G89" s="14">
        <v>3040</v>
      </c>
      <c r="H89" s="14">
        <v>21427</v>
      </c>
      <c r="I89" s="14">
        <v>31272</v>
      </c>
      <c r="J89" s="14">
        <v>55739</v>
      </c>
      <c r="K89" s="14">
        <v>795</v>
      </c>
      <c r="L89" s="14">
        <v>3402</v>
      </c>
      <c r="M89" s="14">
        <v>3534</v>
      </c>
      <c r="N89" s="14">
        <f t="shared" si="7"/>
        <v>7731</v>
      </c>
      <c r="P89" s="14">
        <f t="shared" si="8"/>
        <v>123468</v>
      </c>
    </row>
    <row r="90" spans="2:16">
      <c r="B90" s="20">
        <v>43008</v>
      </c>
      <c r="C90" s="21">
        <v>35881</v>
      </c>
      <c r="D90" s="21">
        <v>8744</v>
      </c>
      <c r="E90" s="21">
        <v>16621</v>
      </c>
      <c r="F90" s="21">
        <f t="shared" si="6"/>
        <v>61246</v>
      </c>
      <c r="G90" s="21">
        <v>3102</v>
      </c>
      <c r="H90" s="21">
        <v>21749</v>
      </c>
      <c r="I90" s="21">
        <v>31536</v>
      </c>
      <c r="J90" s="21">
        <v>56387</v>
      </c>
      <c r="K90" s="21">
        <v>810</v>
      </c>
      <c r="L90" s="21">
        <v>3435</v>
      </c>
      <c r="M90" s="21">
        <v>3543</v>
      </c>
      <c r="N90" s="21">
        <f t="shared" si="7"/>
        <v>7788</v>
      </c>
      <c r="P90" s="21">
        <f t="shared" si="8"/>
        <v>125421</v>
      </c>
    </row>
    <row r="91" spans="2:16">
      <c r="B91" s="22">
        <v>43039</v>
      </c>
      <c r="C91" s="14">
        <v>36797</v>
      </c>
      <c r="D91" s="14">
        <v>8856</v>
      </c>
      <c r="E91" s="14">
        <v>16745</v>
      </c>
      <c r="F91" s="14">
        <f t="shared" si="6"/>
        <v>62398</v>
      </c>
      <c r="G91" s="14">
        <v>3192</v>
      </c>
      <c r="H91" s="14">
        <v>21958</v>
      </c>
      <c r="I91" s="14">
        <v>31854</v>
      </c>
      <c r="J91" s="14">
        <v>57004</v>
      </c>
      <c r="K91" s="14">
        <v>821</v>
      </c>
      <c r="L91" s="14">
        <v>3465</v>
      </c>
      <c r="M91" s="14">
        <v>3543</v>
      </c>
      <c r="N91" s="14">
        <f t="shared" si="7"/>
        <v>7829</v>
      </c>
      <c r="P91" s="14">
        <f t="shared" si="8"/>
        <v>127231</v>
      </c>
    </row>
    <row r="92" spans="2:16">
      <c r="B92" s="20">
        <v>43069</v>
      </c>
      <c r="C92" s="21">
        <v>37781</v>
      </c>
      <c r="D92" s="21">
        <v>9022</v>
      </c>
      <c r="E92" s="21">
        <v>16935</v>
      </c>
      <c r="F92" s="21">
        <f t="shared" si="6"/>
        <v>63738</v>
      </c>
      <c r="G92" s="21">
        <v>3206</v>
      </c>
      <c r="H92" s="21">
        <v>22200</v>
      </c>
      <c r="I92" s="21">
        <v>32107</v>
      </c>
      <c r="J92" s="21">
        <v>57513</v>
      </c>
      <c r="K92" s="21">
        <v>829</v>
      </c>
      <c r="L92" s="21">
        <v>3495</v>
      </c>
      <c r="M92" s="21">
        <v>3552</v>
      </c>
      <c r="N92" s="21">
        <f t="shared" si="7"/>
        <v>7876</v>
      </c>
      <c r="P92" s="21">
        <f t="shared" si="8"/>
        <v>129127</v>
      </c>
    </row>
    <row r="93" spans="2:16">
      <c r="B93" s="22">
        <v>43100</v>
      </c>
      <c r="C93" s="14">
        <v>38469</v>
      </c>
      <c r="D93" s="14">
        <v>9163</v>
      </c>
      <c r="E93" s="14">
        <v>16990</v>
      </c>
      <c r="F93" s="14">
        <f t="shared" si="6"/>
        <v>64622</v>
      </c>
      <c r="G93" s="14">
        <v>3280</v>
      </c>
      <c r="H93" s="14">
        <v>22374</v>
      </c>
      <c r="I93" s="14">
        <v>32410</v>
      </c>
      <c r="J93" s="14">
        <v>58064</v>
      </c>
      <c r="K93" s="14">
        <v>849</v>
      </c>
      <c r="L93" s="14">
        <v>3518</v>
      </c>
      <c r="M93" s="14">
        <v>3563</v>
      </c>
      <c r="N93" s="14">
        <f t="shared" si="7"/>
        <v>7930</v>
      </c>
      <c r="P93" s="14">
        <f t="shared" si="8"/>
        <v>130616</v>
      </c>
    </row>
    <row r="94" spans="2:16">
      <c r="B94" s="20">
        <v>43131</v>
      </c>
      <c r="C94" s="21">
        <v>39537</v>
      </c>
      <c r="D94" s="21">
        <v>9246</v>
      </c>
      <c r="E94" s="21">
        <v>17164</v>
      </c>
      <c r="F94" s="21">
        <f t="shared" si="6"/>
        <v>65947</v>
      </c>
      <c r="G94" s="21">
        <v>3326</v>
      </c>
      <c r="H94" s="21">
        <v>22551</v>
      </c>
      <c r="I94" s="21">
        <v>32603</v>
      </c>
      <c r="J94" s="21">
        <v>58480</v>
      </c>
      <c r="K94" s="21">
        <v>863</v>
      </c>
      <c r="L94" s="21">
        <v>3545</v>
      </c>
      <c r="M94" s="21">
        <v>3569</v>
      </c>
      <c r="N94" s="21">
        <f t="shared" si="7"/>
        <v>7977</v>
      </c>
      <c r="P94" s="21">
        <f t="shared" si="8"/>
        <v>132404</v>
      </c>
    </row>
    <row r="95" spans="2:16">
      <c r="B95" s="22">
        <v>43159</v>
      </c>
      <c r="C95" s="14">
        <v>40456</v>
      </c>
      <c r="D95" s="14">
        <v>9322</v>
      </c>
      <c r="E95" s="14">
        <v>17265</v>
      </c>
      <c r="F95" s="14">
        <f t="shared" si="6"/>
        <v>67043</v>
      </c>
      <c r="G95" s="14">
        <v>3414</v>
      </c>
      <c r="H95" s="14">
        <v>22788</v>
      </c>
      <c r="I95" s="14">
        <v>32913</v>
      </c>
      <c r="J95" s="14">
        <v>59115</v>
      </c>
      <c r="K95" s="14">
        <v>867</v>
      </c>
      <c r="L95" s="14">
        <v>3559</v>
      </c>
      <c r="M95" s="14">
        <v>3568</v>
      </c>
      <c r="N95" s="14">
        <f t="shared" si="7"/>
        <v>7994</v>
      </c>
      <c r="P95" s="14">
        <f t="shared" si="8"/>
        <v>134152</v>
      </c>
    </row>
    <row r="96" spans="2:16">
      <c r="B96" s="20">
        <v>43190</v>
      </c>
      <c r="C96" s="21">
        <v>41340</v>
      </c>
      <c r="D96" s="21">
        <v>9450</v>
      </c>
      <c r="E96" s="21">
        <v>17375</v>
      </c>
      <c r="F96" s="21">
        <f t="shared" si="6"/>
        <v>68165</v>
      </c>
      <c r="G96" s="21">
        <v>3490</v>
      </c>
      <c r="H96" s="21">
        <v>22997</v>
      </c>
      <c r="I96" s="21">
        <v>33208</v>
      </c>
      <c r="J96" s="21">
        <v>59695</v>
      </c>
      <c r="K96" s="21">
        <v>891</v>
      </c>
      <c r="L96" s="21">
        <v>3595</v>
      </c>
      <c r="M96" s="21">
        <v>3574</v>
      </c>
      <c r="N96" s="21">
        <f t="shared" si="7"/>
        <v>8060</v>
      </c>
      <c r="P96" s="21">
        <f t="shared" si="8"/>
        <v>135920</v>
      </c>
    </row>
    <row r="97" spans="2:32">
      <c r="B97" s="22">
        <v>43220</v>
      </c>
      <c r="C97" s="14">
        <v>42342</v>
      </c>
      <c r="D97" s="14">
        <v>9575</v>
      </c>
      <c r="E97" s="14">
        <v>17476</v>
      </c>
      <c r="F97" s="14">
        <f t="shared" si="6"/>
        <v>69393</v>
      </c>
      <c r="G97" s="14">
        <v>3572</v>
      </c>
      <c r="H97" s="14">
        <v>23269</v>
      </c>
      <c r="I97" s="14">
        <v>33559</v>
      </c>
      <c r="J97" s="14">
        <v>60400</v>
      </c>
      <c r="K97" s="14">
        <v>906</v>
      </c>
      <c r="L97" s="14">
        <v>3634</v>
      </c>
      <c r="M97" s="14">
        <v>3592</v>
      </c>
      <c r="N97" s="14">
        <f t="shared" si="7"/>
        <v>8132</v>
      </c>
      <c r="P97" s="14">
        <f t="shared" si="8"/>
        <v>137925</v>
      </c>
    </row>
    <row r="98" spans="2:32">
      <c r="B98" s="20">
        <v>43251</v>
      </c>
      <c r="C98" s="21">
        <v>43753</v>
      </c>
      <c r="D98" s="21">
        <v>9733</v>
      </c>
      <c r="E98" s="21">
        <v>17602</v>
      </c>
      <c r="F98" s="21">
        <f t="shared" si="6"/>
        <v>71088</v>
      </c>
      <c r="G98" s="21">
        <v>3655</v>
      </c>
      <c r="H98" s="21">
        <v>23352</v>
      </c>
      <c r="I98" s="21">
        <v>33713</v>
      </c>
      <c r="J98" s="21">
        <v>60720</v>
      </c>
      <c r="K98" s="21">
        <v>921</v>
      </c>
      <c r="L98" s="21">
        <v>3652</v>
      </c>
      <c r="M98" s="21">
        <v>3603</v>
      </c>
      <c r="N98" s="21">
        <f t="shared" si="7"/>
        <v>8176</v>
      </c>
      <c r="P98" s="21">
        <f t="shared" si="8"/>
        <v>139984</v>
      </c>
    </row>
    <row r="99" spans="2:32">
      <c r="B99" s="22">
        <v>43281</v>
      </c>
      <c r="C99" s="14">
        <v>45149</v>
      </c>
      <c r="D99" s="14">
        <v>9911</v>
      </c>
      <c r="E99" s="14">
        <v>17750</v>
      </c>
      <c r="F99" s="14">
        <f t="shared" si="6"/>
        <v>72810</v>
      </c>
      <c r="G99" s="14">
        <v>3720</v>
      </c>
      <c r="H99" s="14">
        <v>23421</v>
      </c>
      <c r="I99" s="14">
        <v>33797</v>
      </c>
      <c r="J99" s="14">
        <v>60938</v>
      </c>
      <c r="K99" s="14">
        <v>942</v>
      </c>
      <c r="L99" s="14">
        <v>3692</v>
      </c>
      <c r="M99" s="14">
        <v>3609</v>
      </c>
      <c r="N99" s="14">
        <f t="shared" si="7"/>
        <v>8243</v>
      </c>
      <c r="P99" s="14">
        <f t="shared" si="8"/>
        <v>141991</v>
      </c>
    </row>
    <row r="100" spans="2:32">
      <c r="B100" s="20">
        <v>43312</v>
      </c>
      <c r="C100" s="21">
        <v>48855</v>
      </c>
      <c r="D100" s="21">
        <v>10107</v>
      </c>
      <c r="E100" s="21">
        <v>16263</v>
      </c>
      <c r="F100" s="21">
        <f t="shared" si="6"/>
        <v>75225</v>
      </c>
      <c r="G100" s="21">
        <v>3819</v>
      </c>
      <c r="H100" s="21">
        <v>23609</v>
      </c>
      <c r="I100" s="21">
        <v>32474</v>
      </c>
      <c r="J100" s="21">
        <v>59902</v>
      </c>
      <c r="K100" s="21">
        <v>962</v>
      </c>
      <c r="L100" s="21">
        <v>3719</v>
      </c>
      <c r="M100" s="21">
        <v>3620</v>
      </c>
      <c r="N100" s="21">
        <f t="shared" si="7"/>
        <v>8301</v>
      </c>
      <c r="P100" s="21">
        <f t="shared" si="8"/>
        <v>143428</v>
      </c>
    </row>
    <row r="101" spans="2:32">
      <c r="B101" s="22">
        <v>43343</v>
      </c>
      <c r="C101" s="14">
        <v>50341</v>
      </c>
      <c r="D101" s="14">
        <v>10314</v>
      </c>
      <c r="E101" s="14">
        <v>16382</v>
      </c>
      <c r="F101" s="14">
        <f t="shared" si="6"/>
        <v>77037</v>
      </c>
      <c r="G101" s="14">
        <v>3881</v>
      </c>
      <c r="H101" s="14">
        <v>23819</v>
      </c>
      <c r="I101" s="14">
        <v>32772</v>
      </c>
      <c r="J101" s="14">
        <v>60472</v>
      </c>
      <c r="K101" s="14">
        <v>985</v>
      </c>
      <c r="L101" s="14">
        <v>3749</v>
      </c>
      <c r="M101" s="14">
        <v>3631</v>
      </c>
      <c r="N101" s="14">
        <f t="shared" si="7"/>
        <v>8365</v>
      </c>
      <c r="P101" s="14">
        <f t="shared" si="8"/>
        <v>145874</v>
      </c>
    </row>
    <row r="102" spans="2:32">
      <c r="B102" s="20">
        <v>43373</v>
      </c>
      <c r="C102" s="21">
        <v>53083</v>
      </c>
      <c r="D102" s="21">
        <v>10058</v>
      </c>
      <c r="E102" s="21">
        <v>16869</v>
      </c>
      <c r="F102" s="21">
        <f t="shared" si="6"/>
        <v>80010</v>
      </c>
      <c r="G102" s="21">
        <v>4009</v>
      </c>
      <c r="H102" s="21">
        <v>23867</v>
      </c>
      <c r="I102" s="21">
        <v>32802</v>
      </c>
      <c r="J102" s="21">
        <v>60678</v>
      </c>
      <c r="K102" s="21">
        <v>480</v>
      </c>
      <c r="L102" s="21">
        <v>2899</v>
      </c>
      <c r="M102" s="21">
        <v>3654</v>
      </c>
      <c r="N102" s="21">
        <f t="shared" si="7"/>
        <v>7033</v>
      </c>
      <c r="P102" s="21">
        <f t="shared" si="8"/>
        <v>147721</v>
      </c>
    </row>
    <row r="103" spans="2:32">
      <c r="B103" s="22">
        <v>43404</v>
      </c>
      <c r="C103" s="14">
        <v>54483</v>
      </c>
      <c r="D103" s="14">
        <v>10291</v>
      </c>
      <c r="E103" s="14">
        <v>16944</v>
      </c>
      <c r="F103" s="14">
        <f t="shared" si="6"/>
        <v>81718</v>
      </c>
      <c r="G103" s="14">
        <v>4124</v>
      </c>
      <c r="H103" s="14">
        <v>24012</v>
      </c>
      <c r="I103" s="14">
        <v>33033</v>
      </c>
      <c r="J103" s="14">
        <v>61169</v>
      </c>
      <c r="K103" s="14">
        <v>480</v>
      </c>
      <c r="L103" s="14">
        <v>2904</v>
      </c>
      <c r="M103" s="14">
        <v>3671</v>
      </c>
      <c r="N103" s="14">
        <f t="shared" si="7"/>
        <v>7055</v>
      </c>
      <c r="P103" s="14">
        <f t="shared" si="8"/>
        <v>149942</v>
      </c>
    </row>
    <row r="104" spans="2:32">
      <c r="B104" s="20">
        <v>43434</v>
      </c>
      <c r="C104" s="21">
        <v>55466</v>
      </c>
      <c r="D104" s="21">
        <v>10485</v>
      </c>
      <c r="E104" s="21">
        <v>17085</v>
      </c>
      <c r="F104" s="21">
        <f t="shared" si="6"/>
        <v>83036</v>
      </c>
      <c r="G104" s="21">
        <v>4533</v>
      </c>
      <c r="H104" s="21">
        <v>24071</v>
      </c>
      <c r="I104" s="21">
        <v>33165</v>
      </c>
      <c r="J104" s="21">
        <v>61769</v>
      </c>
      <c r="K104" s="21">
        <v>477</v>
      </c>
      <c r="L104" s="21">
        <v>2908</v>
      </c>
      <c r="M104" s="21">
        <v>3681</v>
      </c>
      <c r="N104" s="21">
        <f t="shared" si="7"/>
        <v>7066</v>
      </c>
      <c r="P104" s="21">
        <f t="shared" si="8"/>
        <v>151871</v>
      </c>
    </row>
    <row r="105" spans="2:32">
      <c r="B105" s="22">
        <v>43465</v>
      </c>
      <c r="C105" s="14">
        <v>56461</v>
      </c>
      <c r="D105" s="14">
        <v>10621</v>
      </c>
      <c r="E105" s="14">
        <v>17195</v>
      </c>
      <c r="F105" s="14">
        <f t="shared" si="6"/>
        <v>84277</v>
      </c>
      <c r="G105" s="14">
        <v>6712</v>
      </c>
      <c r="H105" s="14">
        <v>23060</v>
      </c>
      <c r="I105" s="14">
        <v>32579</v>
      </c>
      <c r="J105" s="14">
        <v>62351</v>
      </c>
      <c r="K105" s="14">
        <v>477</v>
      </c>
      <c r="L105" s="14">
        <v>2913</v>
      </c>
      <c r="M105" s="14">
        <v>3683</v>
      </c>
      <c r="N105" s="14">
        <f t="shared" si="7"/>
        <v>7073</v>
      </c>
      <c r="P105" s="14">
        <f t="shared" si="8"/>
        <v>153701</v>
      </c>
    </row>
    <row r="106" spans="2:32">
      <c r="B106" s="20">
        <v>43496</v>
      </c>
      <c r="C106" s="21">
        <v>58392</v>
      </c>
      <c r="D106" s="21">
        <v>10848</v>
      </c>
      <c r="E106" s="21">
        <v>17401</v>
      </c>
      <c r="F106" s="21">
        <f t="shared" si="6"/>
        <v>86641</v>
      </c>
      <c r="G106" s="21">
        <v>6799</v>
      </c>
      <c r="H106" s="21">
        <v>23282</v>
      </c>
      <c r="I106" s="21">
        <v>32850</v>
      </c>
      <c r="J106" s="21">
        <v>62931</v>
      </c>
      <c r="K106" s="21">
        <v>474</v>
      </c>
      <c r="L106" s="21">
        <v>2913</v>
      </c>
      <c r="M106" s="21">
        <v>3698</v>
      </c>
      <c r="N106" s="21">
        <f t="shared" si="7"/>
        <v>7085</v>
      </c>
      <c r="P106" s="21">
        <f t="shared" si="8"/>
        <v>156657</v>
      </c>
    </row>
    <row r="107" spans="2:32">
      <c r="B107" s="22">
        <v>43524</v>
      </c>
      <c r="C107" s="14">
        <v>59274</v>
      </c>
      <c r="D107" s="14">
        <v>10982</v>
      </c>
      <c r="E107" s="14">
        <v>17564</v>
      </c>
      <c r="F107" s="14">
        <f t="shared" si="6"/>
        <v>87820</v>
      </c>
      <c r="G107" s="14">
        <v>6881</v>
      </c>
      <c r="H107" s="14">
        <v>23458</v>
      </c>
      <c r="I107" s="14">
        <v>33047</v>
      </c>
      <c r="J107" s="14">
        <v>63386</v>
      </c>
      <c r="K107" s="14">
        <v>476</v>
      </c>
      <c r="L107" s="14">
        <v>2917</v>
      </c>
      <c r="M107" s="14">
        <v>3710</v>
      </c>
      <c r="N107" s="14">
        <f t="shared" si="7"/>
        <v>7103</v>
      </c>
      <c r="P107" s="14">
        <f t="shared" si="8"/>
        <v>158309</v>
      </c>
    </row>
    <row r="108" spans="2:32">
      <c r="B108" s="20">
        <v>43555</v>
      </c>
      <c r="C108" s="21">
        <v>60612</v>
      </c>
      <c r="D108" s="21">
        <v>11081</v>
      </c>
      <c r="E108" s="21">
        <v>17662</v>
      </c>
      <c r="F108" s="21">
        <f t="shared" si="6"/>
        <v>89355</v>
      </c>
      <c r="G108" s="21">
        <v>6978</v>
      </c>
      <c r="H108" s="21">
        <v>23661</v>
      </c>
      <c r="I108" s="21">
        <v>33276</v>
      </c>
      <c r="J108" s="21">
        <f t="shared" ref="J108:J119" si="9">+SUM(G108:I108)</f>
        <v>63915</v>
      </c>
      <c r="K108" s="21">
        <v>477</v>
      </c>
      <c r="L108" s="21">
        <v>2921</v>
      </c>
      <c r="M108" s="21">
        <v>3733</v>
      </c>
      <c r="N108" s="21">
        <f>+SUM(K108:M108)</f>
        <v>7131</v>
      </c>
      <c r="P108" s="14">
        <f t="shared" si="8"/>
        <v>160401</v>
      </c>
    </row>
    <row r="109" spans="2:32">
      <c r="B109" s="46">
        <v>43585</v>
      </c>
      <c r="C109" s="31">
        <v>62208</v>
      </c>
      <c r="D109" s="31">
        <v>11225</v>
      </c>
      <c r="E109" s="31">
        <v>17743</v>
      </c>
      <c r="F109" s="14">
        <f t="shared" si="6"/>
        <v>91176</v>
      </c>
      <c r="G109" s="31">
        <v>7060</v>
      </c>
      <c r="H109" s="31">
        <v>23812</v>
      </c>
      <c r="I109" s="31">
        <v>33438</v>
      </c>
      <c r="J109" s="14">
        <f t="shared" si="9"/>
        <v>64310</v>
      </c>
      <c r="K109" s="31">
        <v>479</v>
      </c>
      <c r="L109" s="31">
        <v>2927</v>
      </c>
      <c r="M109" s="31">
        <v>3750</v>
      </c>
      <c r="N109" s="14">
        <f>+SUM(K109:M109)</f>
        <v>7156</v>
      </c>
      <c r="P109" s="14">
        <f t="shared" si="8"/>
        <v>162642</v>
      </c>
      <c r="R109" s="23" t="s">
        <v>126</v>
      </c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F109" s="3"/>
    </row>
    <row r="110" spans="2:32">
      <c r="B110" s="20">
        <v>43616</v>
      </c>
      <c r="C110" s="21">
        <v>63411</v>
      </c>
      <c r="D110" s="21">
        <v>11360</v>
      </c>
      <c r="E110" s="21">
        <v>17899</v>
      </c>
      <c r="F110" s="21">
        <f t="shared" si="6"/>
        <v>92670</v>
      </c>
      <c r="G110" s="21">
        <v>7317</v>
      </c>
      <c r="H110" s="21">
        <v>24090</v>
      </c>
      <c r="I110" s="21">
        <v>33744</v>
      </c>
      <c r="J110" s="21">
        <f t="shared" si="9"/>
        <v>65151</v>
      </c>
      <c r="K110" s="21">
        <v>614</v>
      </c>
      <c r="L110" s="21">
        <v>2935</v>
      </c>
      <c r="M110" s="21">
        <v>3767</v>
      </c>
      <c r="N110" s="21">
        <f>+SUM(K110:M110)</f>
        <v>7316</v>
      </c>
      <c r="P110" s="14">
        <f t="shared" si="8"/>
        <v>165137</v>
      </c>
      <c r="R110" s="79" t="s">
        <v>127</v>
      </c>
      <c r="S110" s="79"/>
      <c r="T110" s="79"/>
      <c r="U110" s="79"/>
      <c r="V110" s="79"/>
      <c r="W110" s="79"/>
      <c r="X110" s="79"/>
      <c r="Y110" s="79"/>
      <c r="Z110" s="79"/>
      <c r="AA110" s="79"/>
      <c r="AB110" s="79"/>
      <c r="AC110" s="79"/>
      <c r="AD110" s="79"/>
      <c r="AE110" s="79"/>
      <c r="AF110" s="79"/>
    </row>
    <row r="111" spans="2:32" ht="15" customHeight="1">
      <c r="B111" s="46">
        <v>43646</v>
      </c>
      <c r="C111" s="31">
        <v>64983</v>
      </c>
      <c r="D111" s="31">
        <v>11455</v>
      </c>
      <c r="E111" s="31">
        <v>17972</v>
      </c>
      <c r="F111" s="14">
        <f t="shared" si="6"/>
        <v>94410</v>
      </c>
      <c r="G111" s="31">
        <v>7701</v>
      </c>
      <c r="H111" s="31">
        <v>24276</v>
      </c>
      <c r="I111" s="31">
        <v>33994</v>
      </c>
      <c r="J111" s="14">
        <f t="shared" si="9"/>
        <v>65971</v>
      </c>
      <c r="K111" s="31">
        <v>486</v>
      </c>
      <c r="L111" s="31">
        <v>2943</v>
      </c>
      <c r="M111" s="31">
        <v>3776</v>
      </c>
      <c r="N111" s="14">
        <f>SUM(K111:M111)</f>
        <v>7205</v>
      </c>
      <c r="P111" s="14">
        <f t="shared" si="8"/>
        <v>167586</v>
      </c>
      <c r="R111" s="79" t="s">
        <v>128</v>
      </c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  <c r="AD111" s="79"/>
      <c r="AE111" s="79"/>
      <c r="AF111" s="79"/>
    </row>
    <row r="112" spans="2:32" ht="22.5" customHeight="1">
      <c r="B112" s="20">
        <v>43677</v>
      </c>
      <c r="C112" s="21">
        <v>66380</v>
      </c>
      <c r="D112" s="21">
        <v>11580</v>
      </c>
      <c r="E112" s="21">
        <v>18119</v>
      </c>
      <c r="F112" s="21">
        <f t="shared" si="6"/>
        <v>96079</v>
      </c>
      <c r="G112" s="21">
        <v>7561</v>
      </c>
      <c r="H112" s="21">
        <v>24606</v>
      </c>
      <c r="I112" s="21">
        <v>34321</v>
      </c>
      <c r="J112" s="21">
        <f t="shared" si="9"/>
        <v>66488</v>
      </c>
      <c r="K112" s="21">
        <v>619</v>
      </c>
      <c r="L112" s="21">
        <v>2949</v>
      </c>
      <c r="M112" s="21">
        <v>3776</v>
      </c>
      <c r="N112" s="21">
        <f t="shared" ref="N112:N119" si="10">+SUM(K112:M112)</f>
        <v>7344</v>
      </c>
      <c r="P112" s="14">
        <f t="shared" si="8"/>
        <v>169911</v>
      </c>
      <c r="R112" s="18" t="s">
        <v>129</v>
      </c>
      <c r="S112" s="17"/>
      <c r="W112" s="17"/>
      <c r="X112" s="17"/>
      <c r="Y112" s="17"/>
      <c r="Z112" s="17"/>
      <c r="AA112" s="17"/>
      <c r="AB112" s="17"/>
      <c r="AC112" s="17"/>
    </row>
    <row r="113" spans="1:29" ht="15" customHeight="1">
      <c r="A113" s="17"/>
      <c r="B113" s="46">
        <v>43708</v>
      </c>
      <c r="C113" s="31">
        <v>67990</v>
      </c>
      <c r="D113" s="31">
        <v>11684</v>
      </c>
      <c r="E113" s="31">
        <v>18243</v>
      </c>
      <c r="F113" s="14">
        <f t="shared" si="6"/>
        <v>97917</v>
      </c>
      <c r="G113" s="31">
        <v>7694</v>
      </c>
      <c r="H113" s="31">
        <v>24849</v>
      </c>
      <c r="I113" s="31">
        <v>34608</v>
      </c>
      <c r="J113" s="14">
        <f t="shared" si="9"/>
        <v>67151</v>
      </c>
      <c r="K113" s="31">
        <v>503</v>
      </c>
      <c r="L113" s="31">
        <v>2964</v>
      </c>
      <c r="M113" s="31">
        <v>3819</v>
      </c>
      <c r="N113" s="14">
        <f t="shared" si="10"/>
        <v>7286</v>
      </c>
      <c r="P113" s="14">
        <f t="shared" si="8"/>
        <v>172354</v>
      </c>
      <c r="R113" s="24" t="str">
        <f>HYPERLINK("https://www.superfinanciera.gov.co/jsp/loader.jsf?lServicio=Publicaciones&amp;lTipo=publicaciones&amp;lFuncion=loadContenidoPublicacion&amp;id=61153","https://www.superfinanciera.gov.co/jsp/loader.jsf?lServicio=Publicaciones&amp;lTipo=publicaciones&amp;lFuncion=loadContenidoPublicacion&amp;id=61153")</f>
        <v>https://www.superfinanciera.gov.co/jsp/loader.jsf?lServicio=Publicaciones&amp;lTipo=publicaciones&amp;lFuncion=loadContenidoPublicacion&amp;id=61153</v>
      </c>
      <c r="S113" s="25"/>
      <c r="W113" s="17"/>
      <c r="X113" s="17"/>
      <c r="Y113" s="17"/>
      <c r="Z113" s="17"/>
      <c r="AA113" s="17"/>
      <c r="AB113" s="17"/>
      <c r="AC113" s="17"/>
    </row>
    <row r="114" spans="1:29" ht="15" customHeight="1">
      <c r="A114" s="17"/>
      <c r="B114" s="20">
        <v>43738</v>
      </c>
      <c r="C114" s="21">
        <v>69544</v>
      </c>
      <c r="D114" s="21">
        <v>11802</v>
      </c>
      <c r="E114" s="21">
        <v>18389</v>
      </c>
      <c r="F114" s="21">
        <f t="shared" si="6"/>
        <v>99735</v>
      </c>
      <c r="G114" s="21">
        <v>7770</v>
      </c>
      <c r="H114" s="21">
        <v>25051</v>
      </c>
      <c r="I114" s="21">
        <v>34865</v>
      </c>
      <c r="J114" s="21">
        <f t="shared" si="9"/>
        <v>67686</v>
      </c>
      <c r="K114" s="21">
        <v>507</v>
      </c>
      <c r="L114" s="21">
        <v>2973</v>
      </c>
      <c r="M114" s="21">
        <v>3839</v>
      </c>
      <c r="N114" s="21">
        <f t="shared" si="10"/>
        <v>7319</v>
      </c>
      <c r="P114" s="14">
        <f t="shared" si="8"/>
        <v>174740</v>
      </c>
    </row>
    <row r="115" spans="1:29" ht="15" customHeight="1">
      <c r="A115" s="17"/>
      <c r="B115" s="46">
        <v>43769</v>
      </c>
      <c r="C115" s="31">
        <v>70958</v>
      </c>
      <c r="D115" s="31">
        <v>11926</v>
      </c>
      <c r="E115" s="31">
        <v>18521</v>
      </c>
      <c r="F115" s="14">
        <f t="shared" si="6"/>
        <v>101405</v>
      </c>
      <c r="G115" s="31">
        <v>7815</v>
      </c>
      <c r="H115" s="31">
        <v>25240</v>
      </c>
      <c r="I115" s="31">
        <v>35155</v>
      </c>
      <c r="J115" s="14">
        <f t="shared" si="9"/>
        <v>68210</v>
      </c>
      <c r="K115" s="31">
        <v>513</v>
      </c>
      <c r="L115" s="31">
        <v>2972</v>
      </c>
      <c r="M115" s="31">
        <v>3854</v>
      </c>
      <c r="N115" s="14">
        <f t="shared" si="10"/>
        <v>7339</v>
      </c>
      <c r="P115" s="14">
        <f t="shared" si="8"/>
        <v>176954</v>
      </c>
    </row>
    <row r="116" spans="1:29" ht="15" customHeight="1">
      <c r="A116" s="17"/>
      <c r="B116" s="20">
        <v>43799</v>
      </c>
      <c r="C116" s="21">
        <v>72672</v>
      </c>
      <c r="D116" s="21">
        <v>12041</v>
      </c>
      <c r="E116" s="21">
        <v>18633</v>
      </c>
      <c r="F116" s="21">
        <f t="shared" si="6"/>
        <v>103346</v>
      </c>
      <c r="G116" s="21">
        <v>7956</v>
      </c>
      <c r="H116" s="21">
        <v>25478</v>
      </c>
      <c r="I116" s="21">
        <v>35443</v>
      </c>
      <c r="J116" s="21">
        <f t="shared" si="9"/>
        <v>68877</v>
      </c>
      <c r="K116" s="21">
        <v>513</v>
      </c>
      <c r="L116" s="21">
        <v>2975</v>
      </c>
      <c r="M116" s="21">
        <v>3882</v>
      </c>
      <c r="N116" s="21">
        <f t="shared" si="10"/>
        <v>7370</v>
      </c>
      <c r="P116" s="14">
        <f t="shared" si="8"/>
        <v>179593</v>
      </c>
    </row>
    <row r="117" spans="1:29" ht="15" customHeight="1">
      <c r="A117" s="17"/>
      <c r="B117" s="46">
        <v>43830</v>
      </c>
      <c r="C117" s="31">
        <v>74096</v>
      </c>
      <c r="D117" s="31">
        <v>12159</v>
      </c>
      <c r="E117" s="31">
        <v>18767</v>
      </c>
      <c r="F117" s="14">
        <f t="shared" si="6"/>
        <v>105022</v>
      </c>
      <c r="G117" s="31">
        <v>8009</v>
      </c>
      <c r="H117" s="31">
        <v>25677</v>
      </c>
      <c r="I117" s="31">
        <v>35598</v>
      </c>
      <c r="J117" s="14">
        <f t="shared" si="9"/>
        <v>69284</v>
      </c>
      <c r="K117" s="31">
        <v>515</v>
      </c>
      <c r="L117" s="31">
        <v>2979</v>
      </c>
      <c r="M117" s="31">
        <v>3897</v>
      </c>
      <c r="N117" s="14">
        <f t="shared" si="10"/>
        <v>7391</v>
      </c>
      <c r="P117" s="14">
        <f t="shared" si="8"/>
        <v>181697</v>
      </c>
    </row>
    <row r="118" spans="1:29" ht="15" customHeight="1">
      <c r="A118" s="17"/>
      <c r="B118" s="20">
        <v>43861</v>
      </c>
      <c r="C118" s="21">
        <v>75868</v>
      </c>
      <c r="D118" s="21">
        <v>12356</v>
      </c>
      <c r="E118" s="21">
        <v>19002</v>
      </c>
      <c r="F118" s="21">
        <f t="shared" si="6"/>
        <v>107226</v>
      </c>
      <c r="G118" s="21">
        <v>8009</v>
      </c>
      <c r="H118" s="21">
        <v>25698</v>
      </c>
      <c r="I118" s="21">
        <v>35622</v>
      </c>
      <c r="J118" s="21">
        <f t="shared" si="9"/>
        <v>69329</v>
      </c>
      <c r="K118" s="21">
        <v>517</v>
      </c>
      <c r="L118" s="21">
        <v>2995</v>
      </c>
      <c r="M118" s="21">
        <v>3912</v>
      </c>
      <c r="N118" s="21">
        <f t="shared" si="10"/>
        <v>7424</v>
      </c>
      <c r="P118" s="14">
        <f t="shared" si="8"/>
        <v>183979</v>
      </c>
    </row>
    <row r="119" spans="1:29" ht="15" customHeight="1">
      <c r="A119" s="17"/>
      <c r="B119" s="46">
        <v>43890</v>
      </c>
      <c r="C119" s="31">
        <v>77505</v>
      </c>
      <c r="D119" s="31">
        <v>12507</v>
      </c>
      <c r="E119" s="31">
        <v>19166</v>
      </c>
      <c r="F119" s="14">
        <f t="shared" si="6"/>
        <v>109178</v>
      </c>
      <c r="G119" s="31">
        <v>8588</v>
      </c>
      <c r="H119" s="31">
        <v>26166</v>
      </c>
      <c r="I119" s="31">
        <v>36174</v>
      </c>
      <c r="J119" s="14">
        <f t="shared" si="9"/>
        <v>70928</v>
      </c>
      <c r="K119" s="31">
        <v>520</v>
      </c>
      <c r="L119" s="31">
        <v>2999</v>
      </c>
      <c r="M119" s="31">
        <v>3927</v>
      </c>
      <c r="N119" s="14">
        <f t="shared" si="10"/>
        <v>7446</v>
      </c>
      <c r="P119" s="14">
        <f t="shared" si="8"/>
        <v>187552</v>
      </c>
    </row>
    <row r="120" spans="1:29" ht="15" customHeight="1">
      <c r="A120" s="17"/>
      <c r="B120" s="20">
        <v>43921</v>
      </c>
      <c r="C120" s="21">
        <v>78904</v>
      </c>
      <c r="D120" s="21">
        <v>12617</v>
      </c>
      <c r="E120" s="21">
        <v>19256</v>
      </c>
      <c r="F120" s="21">
        <f t="shared" si="6"/>
        <v>110777</v>
      </c>
      <c r="G120" s="21">
        <v>8596</v>
      </c>
      <c r="H120" s="21">
        <v>26275</v>
      </c>
      <c r="I120" s="21">
        <v>36307</v>
      </c>
      <c r="J120" s="21">
        <v>71178</v>
      </c>
      <c r="K120" s="21">
        <v>528</v>
      </c>
      <c r="L120" s="21">
        <v>3006</v>
      </c>
      <c r="M120" s="21">
        <v>3946</v>
      </c>
      <c r="N120" s="21">
        <v>7480</v>
      </c>
      <c r="P120" s="14">
        <f t="shared" si="8"/>
        <v>189435</v>
      </c>
    </row>
    <row r="121" spans="1:29" ht="15" customHeight="1">
      <c r="A121" s="17"/>
      <c r="B121" s="46">
        <v>43951</v>
      </c>
      <c r="C121" s="31">
        <v>80286</v>
      </c>
      <c r="D121" s="31">
        <v>12714</v>
      </c>
      <c r="E121" s="31">
        <v>19391</v>
      </c>
      <c r="F121" s="14">
        <f t="shared" si="6"/>
        <v>112391</v>
      </c>
      <c r="G121" s="31">
        <v>8573</v>
      </c>
      <c r="H121" s="31">
        <v>26321</v>
      </c>
      <c r="I121" s="31">
        <v>36355</v>
      </c>
      <c r="J121" s="14">
        <v>71249</v>
      </c>
      <c r="K121" s="31">
        <v>528</v>
      </c>
      <c r="L121" s="31">
        <v>3015</v>
      </c>
      <c r="M121" s="31">
        <v>3974</v>
      </c>
      <c r="N121" s="14">
        <v>7517</v>
      </c>
      <c r="P121" s="14">
        <f t="shared" si="8"/>
        <v>191157</v>
      </c>
    </row>
    <row r="122" spans="1:29" ht="15" customHeight="1">
      <c r="A122" s="17"/>
      <c r="B122" s="20">
        <v>43982</v>
      </c>
      <c r="C122" s="21">
        <v>81848</v>
      </c>
      <c r="D122" s="21">
        <v>12972</v>
      </c>
      <c r="E122" s="21">
        <v>19578</v>
      </c>
      <c r="F122" s="21">
        <f t="shared" si="6"/>
        <v>114398</v>
      </c>
      <c r="G122" s="21">
        <v>8684</v>
      </c>
      <c r="H122" s="21">
        <v>26426</v>
      </c>
      <c r="I122" s="21">
        <v>36475</v>
      </c>
      <c r="J122" s="21">
        <v>71585</v>
      </c>
      <c r="K122" s="21">
        <v>531</v>
      </c>
      <c r="L122" s="21">
        <v>3029</v>
      </c>
      <c r="M122" s="21">
        <v>3999</v>
      </c>
      <c r="N122" s="21">
        <v>7559</v>
      </c>
      <c r="P122" s="14">
        <f t="shared" si="8"/>
        <v>193542</v>
      </c>
    </row>
    <row r="123" spans="1:29" ht="15" customHeight="1">
      <c r="A123" s="17"/>
      <c r="B123" s="46">
        <v>44012</v>
      </c>
      <c r="C123" s="31">
        <v>83183</v>
      </c>
      <c r="D123" s="31">
        <v>13144</v>
      </c>
      <c r="E123" s="31">
        <v>19797</v>
      </c>
      <c r="F123" s="14">
        <f t="shared" si="6"/>
        <v>116124</v>
      </c>
      <c r="G123" s="31">
        <v>8718</v>
      </c>
      <c r="H123" s="31">
        <v>26586</v>
      </c>
      <c r="I123" s="31">
        <v>36612</v>
      </c>
      <c r="J123" s="14">
        <v>71916</v>
      </c>
      <c r="K123" s="31">
        <v>531</v>
      </c>
      <c r="L123" s="31">
        <v>3037</v>
      </c>
      <c r="M123" s="31">
        <v>4022</v>
      </c>
      <c r="N123" s="14">
        <v>7590</v>
      </c>
      <c r="P123" s="14">
        <f t="shared" si="8"/>
        <v>195630</v>
      </c>
    </row>
    <row r="124" spans="1:29" ht="15" customHeight="1">
      <c r="A124" s="17"/>
      <c r="B124" s="20">
        <v>44043</v>
      </c>
      <c r="C124" s="21">
        <v>84582</v>
      </c>
      <c r="D124" s="21">
        <v>13222</v>
      </c>
      <c r="E124" s="21">
        <v>19967</v>
      </c>
      <c r="F124" s="21">
        <f t="shared" si="6"/>
        <v>117771</v>
      </c>
      <c r="G124" s="21">
        <v>8867</v>
      </c>
      <c r="H124" s="21">
        <v>26800</v>
      </c>
      <c r="I124" s="21">
        <v>36789</v>
      </c>
      <c r="J124" s="21">
        <v>72456</v>
      </c>
      <c r="K124" s="21">
        <v>534</v>
      </c>
      <c r="L124" s="21">
        <v>3046</v>
      </c>
      <c r="M124" s="21">
        <v>4054</v>
      </c>
      <c r="N124" s="21">
        <v>7634</v>
      </c>
      <c r="P124" s="14">
        <f t="shared" si="8"/>
        <v>197861</v>
      </c>
    </row>
    <row r="125" spans="1:29" ht="15" customHeight="1">
      <c r="A125" s="17"/>
      <c r="B125" s="46">
        <v>44074</v>
      </c>
      <c r="C125" s="31">
        <v>86040</v>
      </c>
      <c r="D125" s="31">
        <v>13274</v>
      </c>
      <c r="E125" s="31">
        <v>20016</v>
      </c>
      <c r="F125" s="14">
        <f t="shared" si="6"/>
        <v>119330</v>
      </c>
      <c r="G125" s="31">
        <v>8978</v>
      </c>
      <c r="H125" s="31">
        <v>26990</v>
      </c>
      <c r="I125" s="31">
        <v>36971</v>
      </c>
      <c r="J125" s="14">
        <v>72939</v>
      </c>
      <c r="K125" s="31">
        <v>535</v>
      </c>
      <c r="L125" s="31">
        <v>3057</v>
      </c>
      <c r="M125" s="31">
        <v>4079</v>
      </c>
      <c r="N125" s="14">
        <v>7671</v>
      </c>
      <c r="P125" s="14">
        <f t="shared" si="8"/>
        <v>199940</v>
      </c>
    </row>
    <row r="126" spans="1:29" ht="15" customHeight="1">
      <c r="A126" s="17"/>
      <c r="B126" s="20">
        <v>44104</v>
      </c>
      <c r="C126" s="21">
        <v>87838</v>
      </c>
      <c r="D126" s="21">
        <v>13368</v>
      </c>
      <c r="E126" s="21">
        <v>20122</v>
      </c>
      <c r="F126" s="21">
        <f t="shared" si="6"/>
        <v>121328</v>
      </c>
      <c r="G126" s="21">
        <v>9058</v>
      </c>
      <c r="H126" s="21">
        <v>27233</v>
      </c>
      <c r="I126" s="21">
        <v>37211</v>
      </c>
      <c r="J126" s="21">
        <v>73502</v>
      </c>
      <c r="K126" s="21">
        <v>537</v>
      </c>
      <c r="L126" s="21">
        <v>3054</v>
      </c>
      <c r="M126" s="21">
        <v>4080</v>
      </c>
      <c r="N126" s="21">
        <v>7671</v>
      </c>
      <c r="P126" s="14">
        <f t="shared" si="8"/>
        <v>202501</v>
      </c>
    </row>
    <row r="127" spans="1:29" ht="15" customHeight="1">
      <c r="A127" s="17"/>
      <c r="B127" s="46">
        <v>44135</v>
      </c>
      <c r="C127" s="31">
        <v>89521</v>
      </c>
      <c r="D127" s="31">
        <v>13482</v>
      </c>
      <c r="E127" s="31">
        <v>20309</v>
      </c>
      <c r="F127" s="14">
        <f t="shared" si="6"/>
        <v>123312</v>
      </c>
      <c r="G127" s="31">
        <v>9163</v>
      </c>
      <c r="H127" s="31">
        <v>27375</v>
      </c>
      <c r="I127" s="31">
        <v>37389</v>
      </c>
      <c r="J127" s="14">
        <v>73927</v>
      </c>
      <c r="K127" s="31">
        <v>540</v>
      </c>
      <c r="L127" s="31">
        <v>3057</v>
      </c>
      <c r="M127" s="31">
        <v>4090</v>
      </c>
      <c r="N127" s="14">
        <v>7687</v>
      </c>
      <c r="P127" s="14">
        <f t="shared" si="8"/>
        <v>204926</v>
      </c>
    </row>
    <row r="128" spans="1:29" ht="15" customHeight="1">
      <c r="B128" s="20">
        <v>44165</v>
      </c>
      <c r="C128" s="21">
        <v>91431</v>
      </c>
      <c r="D128" s="21">
        <v>13586</v>
      </c>
      <c r="E128" s="21">
        <v>20484</v>
      </c>
      <c r="F128" s="21">
        <f t="shared" si="6"/>
        <v>125501</v>
      </c>
      <c r="G128" s="21">
        <v>9291</v>
      </c>
      <c r="H128" s="21">
        <v>27507</v>
      </c>
      <c r="I128" s="21">
        <v>37539</v>
      </c>
      <c r="J128" s="21">
        <f t="shared" ref="J128:J141" si="11">+G128+H128+I128</f>
        <v>74337</v>
      </c>
      <c r="K128" s="21">
        <v>545</v>
      </c>
      <c r="L128" s="21">
        <v>3061</v>
      </c>
      <c r="M128" s="21">
        <v>4114</v>
      </c>
      <c r="N128" s="21">
        <f t="shared" ref="N128:N141" si="12">+K128+L128+M128</f>
        <v>7720</v>
      </c>
      <c r="P128" s="14">
        <f t="shared" si="8"/>
        <v>207558</v>
      </c>
    </row>
    <row r="129" spans="2:16" ht="15" customHeight="1">
      <c r="B129" s="46">
        <v>44196</v>
      </c>
      <c r="C129" s="31">
        <v>93345</v>
      </c>
      <c r="D129" s="31">
        <v>13704</v>
      </c>
      <c r="E129" s="31">
        <v>20751</v>
      </c>
      <c r="F129" s="14">
        <f t="shared" si="6"/>
        <v>127800</v>
      </c>
      <c r="G129" s="31">
        <v>9315</v>
      </c>
      <c r="H129" s="31">
        <v>27685</v>
      </c>
      <c r="I129" s="31">
        <v>37775</v>
      </c>
      <c r="J129" s="14">
        <f t="shared" si="11"/>
        <v>74775</v>
      </c>
      <c r="K129" s="31">
        <v>547</v>
      </c>
      <c r="L129" s="31">
        <v>3071</v>
      </c>
      <c r="M129" s="31">
        <v>4138</v>
      </c>
      <c r="N129" s="14">
        <f t="shared" si="12"/>
        <v>7756</v>
      </c>
      <c r="P129" s="14">
        <f t="shared" si="8"/>
        <v>210331</v>
      </c>
    </row>
    <row r="130" spans="2:16" ht="15" customHeight="1">
      <c r="B130" s="20">
        <v>44227</v>
      </c>
      <c r="C130" s="45">
        <v>95104</v>
      </c>
      <c r="D130" s="45">
        <v>13840</v>
      </c>
      <c r="E130" s="45">
        <v>21039</v>
      </c>
      <c r="F130" s="21">
        <f t="shared" si="6"/>
        <v>129983</v>
      </c>
      <c r="G130" s="45">
        <v>9430</v>
      </c>
      <c r="H130" s="45">
        <v>27891</v>
      </c>
      <c r="I130" s="45">
        <v>38189</v>
      </c>
      <c r="J130" s="21">
        <f t="shared" si="11"/>
        <v>75510</v>
      </c>
      <c r="K130" s="45">
        <v>547</v>
      </c>
      <c r="L130" s="45">
        <v>3082</v>
      </c>
      <c r="M130" s="45">
        <v>4171</v>
      </c>
      <c r="N130" s="21">
        <f t="shared" si="12"/>
        <v>7800</v>
      </c>
      <c r="P130" s="14">
        <f t="shared" si="8"/>
        <v>213293</v>
      </c>
    </row>
    <row r="131" spans="2:16" ht="15" customHeight="1">
      <c r="B131" s="46">
        <v>44255</v>
      </c>
      <c r="C131" s="44">
        <v>97000</v>
      </c>
      <c r="D131" s="44">
        <v>13940</v>
      </c>
      <c r="E131" s="44">
        <v>21346</v>
      </c>
      <c r="F131" s="14">
        <f t="shared" si="6"/>
        <v>132286</v>
      </c>
      <c r="G131" s="44">
        <v>9489</v>
      </c>
      <c r="H131" s="44">
        <v>28165</v>
      </c>
      <c r="I131" s="44">
        <v>38631</v>
      </c>
      <c r="J131" s="14">
        <f t="shared" si="11"/>
        <v>76285</v>
      </c>
      <c r="K131" s="44">
        <v>548</v>
      </c>
      <c r="L131" s="44">
        <v>3079</v>
      </c>
      <c r="M131" s="44">
        <v>4185</v>
      </c>
      <c r="N131" s="14">
        <f t="shared" si="12"/>
        <v>7812</v>
      </c>
      <c r="P131" s="14">
        <f t="shared" si="8"/>
        <v>216383</v>
      </c>
    </row>
    <row r="132" spans="2:16" ht="15" customHeight="1">
      <c r="B132" s="20">
        <v>44286</v>
      </c>
      <c r="C132" s="45">
        <v>99147</v>
      </c>
      <c r="D132" s="45">
        <v>14082</v>
      </c>
      <c r="E132" s="45">
        <v>21685</v>
      </c>
      <c r="F132" s="21">
        <f t="shared" si="6"/>
        <v>134914</v>
      </c>
      <c r="G132" s="45">
        <v>9591</v>
      </c>
      <c r="H132" s="45">
        <v>28344</v>
      </c>
      <c r="I132" s="45">
        <v>38888</v>
      </c>
      <c r="J132" s="21">
        <f t="shared" si="11"/>
        <v>76823</v>
      </c>
      <c r="K132" s="45">
        <v>548</v>
      </c>
      <c r="L132" s="45">
        <v>3091</v>
      </c>
      <c r="M132" s="45">
        <v>4215</v>
      </c>
      <c r="N132" s="21">
        <f t="shared" si="12"/>
        <v>7854</v>
      </c>
      <c r="P132" s="14">
        <f t="shared" si="8"/>
        <v>219591</v>
      </c>
    </row>
    <row r="133" spans="2:16" ht="15" customHeight="1">
      <c r="B133" s="46">
        <v>44316</v>
      </c>
      <c r="C133" s="44">
        <v>101165</v>
      </c>
      <c r="D133" s="44">
        <v>14250</v>
      </c>
      <c r="E133" s="44">
        <v>22033</v>
      </c>
      <c r="F133" s="14">
        <f t="shared" si="6"/>
        <v>137448</v>
      </c>
      <c r="G133" s="44">
        <v>9701</v>
      </c>
      <c r="H133" s="44">
        <v>28578</v>
      </c>
      <c r="I133" s="44">
        <v>39186</v>
      </c>
      <c r="J133" s="14">
        <f t="shared" si="11"/>
        <v>77465</v>
      </c>
      <c r="K133" s="44">
        <v>549</v>
      </c>
      <c r="L133" s="44">
        <v>3096</v>
      </c>
      <c r="M133" s="44">
        <v>4239</v>
      </c>
      <c r="N133" s="14">
        <f t="shared" si="12"/>
        <v>7884</v>
      </c>
      <c r="P133" s="14">
        <f t="shared" si="8"/>
        <v>222797</v>
      </c>
    </row>
    <row r="134" spans="2:16" ht="15" customHeight="1">
      <c r="B134" s="20">
        <v>44347</v>
      </c>
      <c r="C134" s="45">
        <v>103118</v>
      </c>
      <c r="D134" s="45">
        <v>14422</v>
      </c>
      <c r="E134" s="45">
        <v>22372</v>
      </c>
      <c r="F134" s="21">
        <f t="shared" si="6"/>
        <v>139912</v>
      </c>
      <c r="G134" s="45">
        <v>9798</v>
      </c>
      <c r="H134" s="45">
        <v>28813</v>
      </c>
      <c r="I134" s="45">
        <v>39490</v>
      </c>
      <c r="J134" s="21">
        <f t="shared" si="11"/>
        <v>78101</v>
      </c>
      <c r="K134" s="45">
        <v>555</v>
      </c>
      <c r="L134" s="45">
        <v>3105</v>
      </c>
      <c r="M134" s="45">
        <v>4251</v>
      </c>
      <c r="N134" s="21">
        <f t="shared" si="12"/>
        <v>7911</v>
      </c>
      <c r="P134" s="14">
        <f t="shared" si="8"/>
        <v>225924</v>
      </c>
    </row>
    <row r="135" spans="2:16" ht="15" customHeight="1">
      <c r="B135" s="46">
        <v>44377</v>
      </c>
      <c r="C135" s="44">
        <v>105112</v>
      </c>
      <c r="D135" s="44">
        <v>14585</v>
      </c>
      <c r="E135" s="44">
        <v>22719</v>
      </c>
      <c r="F135" s="14">
        <f t="shared" si="6"/>
        <v>142416</v>
      </c>
      <c r="G135" s="44">
        <v>9863</v>
      </c>
      <c r="H135" s="44">
        <v>28991</v>
      </c>
      <c r="I135" s="44">
        <v>39828</v>
      </c>
      <c r="J135" s="14">
        <f t="shared" si="11"/>
        <v>78682</v>
      </c>
      <c r="K135" s="44">
        <v>554</v>
      </c>
      <c r="L135" s="44">
        <v>3115</v>
      </c>
      <c r="M135" s="44">
        <v>4282</v>
      </c>
      <c r="N135" s="14">
        <f t="shared" si="12"/>
        <v>7951</v>
      </c>
      <c r="P135" s="14">
        <f t="shared" si="8"/>
        <v>229049</v>
      </c>
    </row>
    <row r="136" spans="2:16" ht="15" customHeight="1">
      <c r="B136" s="20">
        <v>44408</v>
      </c>
      <c r="C136" s="45">
        <v>107028</v>
      </c>
      <c r="D136" s="45">
        <v>14722</v>
      </c>
      <c r="E136" s="45">
        <v>23083</v>
      </c>
      <c r="F136" s="21">
        <f t="shared" si="6"/>
        <v>144833</v>
      </c>
      <c r="G136" s="45">
        <v>10018</v>
      </c>
      <c r="H136" s="45">
        <v>29196</v>
      </c>
      <c r="I136" s="45">
        <v>40184</v>
      </c>
      <c r="J136" s="21">
        <f t="shared" si="11"/>
        <v>79398</v>
      </c>
      <c r="K136" s="45">
        <v>554</v>
      </c>
      <c r="L136" s="45">
        <v>3121</v>
      </c>
      <c r="M136" s="45">
        <v>4318</v>
      </c>
      <c r="N136" s="21">
        <f t="shared" si="12"/>
        <v>7993</v>
      </c>
      <c r="P136" s="14">
        <f t="shared" si="8"/>
        <v>232224</v>
      </c>
    </row>
    <row r="137" spans="2:16" ht="15" customHeight="1">
      <c r="B137" s="46">
        <v>44439</v>
      </c>
      <c r="C137" s="44">
        <v>109903</v>
      </c>
      <c r="D137" s="44">
        <v>14867</v>
      </c>
      <c r="E137" s="44">
        <v>23511</v>
      </c>
      <c r="F137" s="14">
        <f t="shared" si="6"/>
        <v>148281</v>
      </c>
      <c r="G137" s="44">
        <v>10028</v>
      </c>
      <c r="H137" s="44">
        <v>29422</v>
      </c>
      <c r="I137" s="44">
        <v>40424</v>
      </c>
      <c r="J137" s="14">
        <f t="shared" si="11"/>
        <v>79874</v>
      </c>
      <c r="K137" s="44">
        <v>559</v>
      </c>
      <c r="L137" s="44">
        <v>3129</v>
      </c>
      <c r="M137" s="44">
        <v>4358</v>
      </c>
      <c r="N137" s="14">
        <f t="shared" si="12"/>
        <v>8046</v>
      </c>
      <c r="P137" s="14">
        <f t="shared" si="8"/>
        <v>236201</v>
      </c>
    </row>
    <row r="138" spans="2:16">
      <c r="B138" s="20">
        <v>44469</v>
      </c>
      <c r="C138" s="45">
        <v>111653</v>
      </c>
      <c r="D138" s="45">
        <v>14940</v>
      </c>
      <c r="E138" s="45">
        <v>23891</v>
      </c>
      <c r="F138" s="21">
        <f t="shared" si="6"/>
        <v>150484</v>
      </c>
      <c r="G138" s="45">
        <v>10041</v>
      </c>
      <c r="H138" s="45">
        <v>29618</v>
      </c>
      <c r="I138" s="45">
        <v>40677</v>
      </c>
      <c r="J138" s="21">
        <f t="shared" si="11"/>
        <v>80336</v>
      </c>
      <c r="K138" s="45">
        <v>558</v>
      </c>
      <c r="L138" s="45">
        <v>3144</v>
      </c>
      <c r="M138" s="45">
        <v>4399</v>
      </c>
      <c r="N138" s="21">
        <f t="shared" si="12"/>
        <v>8101</v>
      </c>
      <c r="P138" s="14">
        <f t="shared" si="8"/>
        <v>238921</v>
      </c>
    </row>
    <row r="139" spans="2:16">
      <c r="B139" s="46">
        <v>44500</v>
      </c>
      <c r="C139" s="44">
        <v>112746</v>
      </c>
      <c r="D139" s="44">
        <v>14904</v>
      </c>
      <c r="E139" s="44">
        <v>23926</v>
      </c>
      <c r="F139" s="14">
        <f t="shared" si="6"/>
        <v>151576</v>
      </c>
      <c r="G139" s="44">
        <v>10058</v>
      </c>
      <c r="H139" s="44">
        <v>29890</v>
      </c>
      <c r="I139" s="44">
        <v>41212</v>
      </c>
      <c r="J139" s="14">
        <f t="shared" si="11"/>
        <v>81160</v>
      </c>
      <c r="K139" s="44">
        <v>557</v>
      </c>
      <c r="L139" s="44">
        <v>3125</v>
      </c>
      <c r="M139" s="44">
        <v>4406</v>
      </c>
      <c r="N139" s="14">
        <f t="shared" si="12"/>
        <v>8088</v>
      </c>
      <c r="P139" s="14">
        <f t="shared" si="8"/>
        <v>240824</v>
      </c>
    </row>
    <row r="140" spans="2:16">
      <c r="B140" s="20">
        <v>44530</v>
      </c>
      <c r="C140" s="45">
        <v>114632</v>
      </c>
      <c r="D140" s="45">
        <v>15068</v>
      </c>
      <c r="E140" s="45">
        <v>24716</v>
      </c>
      <c r="F140" s="21">
        <f t="shared" si="6"/>
        <v>154416</v>
      </c>
      <c r="G140" s="45">
        <v>10197</v>
      </c>
      <c r="H140" s="45">
        <v>29970</v>
      </c>
      <c r="I140" s="45">
        <v>41360</v>
      </c>
      <c r="J140" s="21">
        <f t="shared" si="11"/>
        <v>81527</v>
      </c>
      <c r="K140" s="45">
        <v>565</v>
      </c>
      <c r="L140" s="45">
        <v>3172</v>
      </c>
      <c r="M140" s="45">
        <v>4453</v>
      </c>
      <c r="N140" s="21">
        <f t="shared" si="12"/>
        <v>8190</v>
      </c>
      <c r="P140" s="14">
        <f t="shared" si="8"/>
        <v>244133</v>
      </c>
    </row>
    <row r="141" spans="2:16">
      <c r="B141" s="46">
        <v>44561</v>
      </c>
      <c r="C141" s="44">
        <v>116618</v>
      </c>
      <c r="D141" s="44">
        <v>15152</v>
      </c>
      <c r="E141" s="44">
        <v>25101</v>
      </c>
      <c r="F141" s="14">
        <f>SUM(C141:E141)</f>
        <v>156871</v>
      </c>
      <c r="G141" s="44">
        <v>10201</v>
      </c>
      <c r="H141" s="44">
        <v>30130</v>
      </c>
      <c r="I141" s="44">
        <v>41789</v>
      </c>
      <c r="J141" s="14">
        <f t="shared" si="11"/>
        <v>82120</v>
      </c>
      <c r="K141" s="44">
        <v>562</v>
      </c>
      <c r="L141" s="44">
        <v>3187</v>
      </c>
      <c r="M141" s="44">
        <v>4496</v>
      </c>
      <c r="N141" s="14">
        <f t="shared" si="12"/>
        <v>8245</v>
      </c>
      <c r="P141" s="14">
        <f>SUM(F141,J141,N141)</f>
        <v>247236</v>
      </c>
    </row>
    <row r="142" spans="2:16">
      <c r="C142" s="17"/>
    </row>
    <row r="143" spans="2:16">
      <c r="C143" s="17"/>
    </row>
    <row r="144" spans="2:16">
      <c r="C144" s="17"/>
    </row>
    <row r="145" spans="3:3">
      <c r="C145" s="17"/>
    </row>
    <row r="146" spans="3:3">
      <c r="C146" s="17"/>
    </row>
    <row r="147" spans="3:3">
      <c r="C147" s="17"/>
    </row>
    <row r="148" spans="3:3">
      <c r="C148" s="17"/>
    </row>
    <row r="149" spans="3:3">
      <c r="C149" s="17"/>
    </row>
    <row r="150" spans="3:3">
      <c r="C150" s="17"/>
    </row>
    <row r="151" spans="3:3">
      <c r="C151" s="17"/>
    </row>
    <row r="152" spans="3:3">
      <c r="C152" s="17"/>
    </row>
    <row r="153" spans="3:3">
      <c r="C153" s="17"/>
    </row>
    <row r="154" spans="3:3">
      <c r="C154" s="17"/>
    </row>
    <row r="155" spans="3:3">
      <c r="C155" s="17"/>
    </row>
    <row r="156" spans="3:3">
      <c r="C156" s="17"/>
    </row>
    <row r="157" spans="3:3">
      <c r="C157" s="17"/>
    </row>
    <row r="158" spans="3:3">
      <c r="C158" s="17"/>
    </row>
    <row r="159" spans="3:3">
      <c r="C159" s="17"/>
    </row>
    <row r="160" spans="3:3">
      <c r="C160" s="17"/>
    </row>
    <row r="161" spans="3:3">
      <c r="C161" s="17"/>
    </row>
    <row r="162" spans="3:3">
      <c r="C162" s="17"/>
    </row>
    <row r="163" spans="3:3">
      <c r="C163" s="17"/>
    </row>
    <row r="164" spans="3:3">
      <c r="C164" s="17"/>
    </row>
    <row r="165" spans="3:3">
      <c r="C165" s="17"/>
    </row>
    <row r="166" spans="3:3">
      <c r="C166" s="17"/>
    </row>
    <row r="167" spans="3:3">
      <c r="C167" s="17"/>
    </row>
    <row r="168" spans="3:3">
      <c r="C168" s="17"/>
    </row>
    <row r="169" spans="3:3">
      <c r="C169" s="17"/>
    </row>
    <row r="170" spans="3:3">
      <c r="C170" s="17"/>
    </row>
    <row r="171" spans="3:3">
      <c r="C171" s="17"/>
    </row>
    <row r="172" spans="3:3">
      <c r="C172" s="17"/>
    </row>
    <row r="173" spans="3:3">
      <c r="C173" s="17"/>
    </row>
    <row r="174" spans="3:3">
      <c r="C174" s="17"/>
    </row>
    <row r="175" spans="3:3">
      <c r="C175" s="17"/>
    </row>
    <row r="176" spans="3:3">
      <c r="C176" s="17"/>
    </row>
    <row r="177" spans="3:3">
      <c r="C177" s="17"/>
    </row>
    <row r="178" spans="3:3">
      <c r="C178" s="17"/>
    </row>
    <row r="179" spans="3:3">
      <c r="C179" s="17"/>
    </row>
    <row r="180" spans="3:3">
      <c r="C180" s="17"/>
    </row>
    <row r="181" spans="3:3">
      <c r="C181" s="17"/>
    </row>
    <row r="182" spans="3:3">
      <c r="C182" s="17"/>
    </row>
    <row r="183" spans="3:3">
      <c r="C183" s="17"/>
    </row>
    <row r="184" spans="3:3">
      <c r="C184" s="17"/>
    </row>
    <row r="185" spans="3:3">
      <c r="C185" s="17"/>
    </row>
    <row r="186" spans="3:3">
      <c r="C186" s="17"/>
    </row>
    <row r="187" spans="3:3">
      <c r="C187" s="17"/>
    </row>
    <row r="188" spans="3:3">
      <c r="C188" s="17"/>
    </row>
    <row r="189" spans="3:3">
      <c r="C189" s="17"/>
    </row>
    <row r="190" spans="3:3">
      <c r="C190" s="17"/>
    </row>
    <row r="191" spans="3:3">
      <c r="C191" s="17"/>
    </row>
    <row r="192" spans="3:3">
      <c r="C192" s="17"/>
    </row>
    <row r="193" spans="3:3">
      <c r="C193" s="17"/>
    </row>
    <row r="194" spans="3:3">
      <c r="C194" s="17"/>
    </row>
    <row r="195" spans="3:3">
      <c r="C195" s="17"/>
    </row>
    <row r="196" spans="3:3">
      <c r="C196" s="17"/>
    </row>
    <row r="197" spans="3:3">
      <c r="C197" s="17"/>
    </row>
    <row r="198" spans="3:3">
      <c r="C198" s="17"/>
    </row>
    <row r="199" spans="3:3">
      <c r="C199" s="17"/>
    </row>
    <row r="200" spans="3:3">
      <c r="C200" s="17"/>
    </row>
    <row r="201" spans="3:3">
      <c r="C201" s="17"/>
    </row>
    <row r="202" spans="3:3">
      <c r="C202" s="17"/>
    </row>
    <row r="203" spans="3:3">
      <c r="C203" s="17"/>
    </row>
    <row r="204" spans="3:3">
      <c r="C204" s="17"/>
    </row>
    <row r="205" spans="3:3">
      <c r="C205" s="17"/>
    </row>
    <row r="206" spans="3:3">
      <c r="C206" s="17"/>
    </row>
    <row r="207" spans="3:3">
      <c r="C207" s="17"/>
    </row>
    <row r="208" spans="3:3">
      <c r="C208" s="17"/>
    </row>
    <row r="209" spans="3:3">
      <c r="C209" s="17"/>
    </row>
    <row r="210" spans="3:3">
      <c r="C210" s="17"/>
    </row>
    <row r="211" spans="3:3">
      <c r="C211" s="17"/>
    </row>
    <row r="212" spans="3:3">
      <c r="C212" s="17"/>
    </row>
    <row r="213" spans="3:3">
      <c r="C213" s="17"/>
    </row>
    <row r="214" spans="3:3">
      <c r="C214" s="17"/>
    </row>
    <row r="215" spans="3:3">
      <c r="C215" s="17"/>
    </row>
    <row r="216" spans="3:3">
      <c r="C216" s="17"/>
    </row>
    <row r="217" spans="3:3">
      <c r="C217" s="17"/>
    </row>
    <row r="218" spans="3:3">
      <c r="C218" s="17"/>
    </row>
    <row r="219" spans="3:3">
      <c r="C219" s="17"/>
    </row>
    <row r="220" spans="3:3">
      <c r="C220" s="17"/>
    </row>
    <row r="221" spans="3:3">
      <c r="C221" s="17"/>
    </row>
    <row r="222" spans="3:3">
      <c r="C222" s="17"/>
    </row>
    <row r="223" spans="3:3">
      <c r="C223" s="17"/>
    </row>
    <row r="224" spans="3:3">
      <c r="C224" s="17"/>
    </row>
    <row r="225" spans="3:3">
      <c r="C225" s="17"/>
    </row>
    <row r="226" spans="3:3">
      <c r="C226" s="17"/>
    </row>
    <row r="227" spans="3:3">
      <c r="C227" s="17"/>
    </row>
    <row r="228" spans="3:3">
      <c r="C228" s="17"/>
    </row>
    <row r="229" spans="3:3">
      <c r="C229" s="17"/>
    </row>
    <row r="230" spans="3:3">
      <c r="C230" s="17"/>
    </row>
    <row r="231" spans="3:3">
      <c r="C231" s="17"/>
    </row>
    <row r="232" spans="3:3">
      <c r="C232" s="17"/>
    </row>
    <row r="233" spans="3:3">
      <c r="C233" s="17"/>
    </row>
    <row r="234" spans="3:3">
      <c r="C234" s="17"/>
    </row>
    <row r="235" spans="3:3">
      <c r="C235" s="17"/>
    </row>
    <row r="236" spans="3:3">
      <c r="C236" s="17"/>
    </row>
    <row r="237" spans="3:3">
      <c r="C237" s="17"/>
    </row>
    <row r="238" spans="3:3">
      <c r="C238" s="17"/>
    </row>
    <row r="239" spans="3:3">
      <c r="C239" s="17"/>
    </row>
    <row r="240" spans="3:3">
      <c r="C240" s="17"/>
    </row>
    <row r="241" spans="3:3">
      <c r="C241" s="17"/>
    </row>
    <row r="242" spans="3:3">
      <c r="C242" s="17"/>
    </row>
    <row r="243" spans="3:3">
      <c r="C243" s="17"/>
    </row>
    <row r="244" spans="3:3">
      <c r="C244" s="17"/>
    </row>
    <row r="245" spans="3:3">
      <c r="C245" s="17"/>
    </row>
    <row r="246" spans="3:3">
      <c r="C246" s="17"/>
    </row>
    <row r="247" spans="3:3">
      <c r="C247" s="17"/>
    </row>
    <row r="248" spans="3:3">
      <c r="C248" s="17"/>
    </row>
    <row r="249" spans="3:3">
      <c r="C249" s="17"/>
    </row>
    <row r="250" spans="3:3">
      <c r="C250" s="17"/>
    </row>
    <row r="251" spans="3:3">
      <c r="C251" s="17"/>
    </row>
    <row r="252" spans="3:3">
      <c r="C252" s="17"/>
    </row>
    <row r="253" spans="3:3">
      <c r="C253" s="17"/>
    </row>
    <row r="254" spans="3:3">
      <c r="C254" s="17"/>
    </row>
    <row r="255" spans="3:3">
      <c r="C255" s="17"/>
    </row>
    <row r="256" spans="3:3">
      <c r="C256" s="17"/>
    </row>
    <row r="257" spans="3:3">
      <c r="C257" s="17"/>
    </row>
    <row r="258" spans="3:3">
      <c r="C258" s="17"/>
    </row>
    <row r="259" spans="3:3">
      <c r="C259" s="17"/>
    </row>
    <row r="260" spans="3:3">
      <c r="C260" s="17"/>
    </row>
    <row r="261" spans="3:3">
      <c r="C261" s="17"/>
    </row>
    <row r="262" spans="3:3">
      <c r="C262" s="17"/>
    </row>
    <row r="263" spans="3:3">
      <c r="C263" s="17"/>
    </row>
    <row r="264" spans="3:3">
      <c r="C264" s="17"/>
    </row>
    <row r="265" spans="3:3">
      <c r="C265" s="17"/>
    </row>
    <row r="266" spans="3:3">
      <c r="C266" s="17"/>
    </row>
    <row r="267" spans="3:3">
      <c r="C267" s="17"/>
    </row>
    <row r="268" spans="3:3">
      <c r="C268" s="17"/>
    </row>
    <row r="269" spans="3:3">
      <c r="C269" s="17"/>
    </row>
    <row r="270" spans="3:3">
      <c r="C270" s="17"/>
    </row>
    <row r="271" spans="3:3">
      <c r="C271" s="17"/>
    </row>
    <row r="272" spans="3:3">
      <c r="C272" s="17"/>
    </row>
    <row r="273" spans="3:3">
      <c r="C273" s="17"/>
    </row>
    <row r="274" spans="3:3">
      <c r="C274" s="17"/>
    </row>
    <row r="275" spans="3:3">
      <c r="C275" s="17"/>
    </row>
    <row r="276" spans="3:3">
      <c r="C276" s="17"/>
    </row>
    <row r="277" spans="3:3">
      <c r="C277" s="17"/>
    </row>
    <row r="278" spans="3:3">
      <c r="C278" s="17"/>
    </row>
    <row r="279" spans="3:3">
      <c r="C279" s="17"/>
    </row>
    <row r="280" spans="3:3">
      <c r="C280" s="17"/>
    </row>
    <row r="281" spans="3:3">
      <c r="C281" s="17"/>
    </row>
    <row r="282" spans="3:3">
      <c r="C282" s="17"/>
    </row>
    <row r="283" spans="3:3">
      <c r="C283" s="17"/>
    </row>
    <row r="284" spans="3:3">
      <c r="C284" s="17"/>
    </row>
    <row r="285" spans="3:3">
      <c r="C285" s="17"/>
    </row>
    <row r="286" spans="3:3">
      <c r="C286" s="17"/>
    </row>
    <row r="287" spans="3:3">
      <c r="C287" s="17"/>
    </row>
    <row r="288" spans="3:3">
      <c r="C288" s="17"/>
    </row>
    <row r="289" spans="3:3">
      <c r="C289" s="17"/>
    </row>
    <row r="290" spans="3:3">
      <c r="C290" s="17"/>
    </row>
    <row r="291" spans="3:3">
      <c r="C291" s="17"/>
    </row>
    <row r="292" spans="3:3">
      <c r="C292" s="17"/>
    </row>
    <row r="293" spans="3:3">
      <c r="C293" s="17"/>
    </row>
    <row r="294" spans="3:3">
      <c r="C294" s="17"/>
    </row>
    <row r="295" spans="3:3">
      <c r="C295" s="17"/>
    </row>
    <row r="296" spans="3:3">
      <c r="C296" s="17"/>
    </row>
    <row r="297" spans="3:3">
      <c r="C297" s="17"/>
    </row>
    <row r="298" spans="3:3">
      <c r="C298" s="17"/>
    </row>
    <row r="299" spans="3:3">
      <c r="C299" s="17"/>
    </row>
    <row r="300" spans="3:3">
      <c r="C300" s="17"/>
    </row>
    <row r="301" spans="3:3">
      <c r="C301" s="17"/>
    </row>
    <row r="302" spans="3:3">
      <c r="C302" s="17"/>
    </row>
    <row r="303" spans="3:3">
      <c r="C303" s="17"/>
    </row>
    <row r="304" spans="3:3">
      <c r="C304" s="17"/>
    </row>
    <row r="305" spans="3:3">
      <c r="C305" s="17"/>
    </row>
    <row r="306" spans="3:3">
      <c r="C306" s="17"/>
    </row>
    <row r="307" spans="3:3">
      <c r="C307" s="17"/>
    </row>
    <row r="308" spans="3:3">
      <c r="C308" s="17"/>
    </row>
    <row r="309" spans="3:3">
      <c r="C309" s="17"/>
    </row>
    <row r="310" spans="3:3">
      <c r="C310" s="17"/>
    </row>
    <row r="311" spans="3:3">
      <c r="C311" s="17"/>
    </row>
    <row r="312" spans="3:3">
      <c r="C312" s="17"/>
    </row>
    <row r="313" spans="3:3">
      <c r="C313" s="17"/>
    </row>
    <row r="314" spans="3:3">
      <c r="C314" s="17"/>
    </row>
    <row r="315" spans="3:3">
      <c r="C315" s="17"/>
    </row>
    <row r="316" spans="3:3">
      <c r="C316" s="17"/>
    </row>
    <row r="317" spans="3:3">
      <c r="C317" s="17"/>
    </row>
    <row r="318" spans="3:3">
      <c r="C318" s="17"/>
    </row>
    <row r="319" spans="3:3">
      <c r="C319" s="17"/>
    </row>
    <row r="320" spans="3:3">
      <c r="C320" s="17"/>
    </row>
    <row r="321" spans="3:3">
      <c r="C321" s="17"/>
    </row>
    <row r="322" spans="3:3">
      <c r="C322" s="17"/>
    </row>
    <row r="323" spans="3:3">
      <c r="C323" s="17"/>
    </row>
    <row r="324" spans="3:3">
      <c r="C324" s="17"/>
    </row>
    <row r="325" spans="3:3">
      <c r="C325" s="17"/>
    </row>
    <row r="326" spans="3:3">
      <c r="C326" s="17"/>
    </row>
    <row r="327" spans="3:3">
      <c r="C327" s="17"/>
    </row>
    <row r="328" spans="3:3">
      <c r="C328" s="17"/>
    </row>
    <row r="329" spans="3:3">
      <c r="C329" s="17"/>
    </row>
    <row r="330" spans="3:3">
      <c r="C330" s="17"/>
    </row>
    <row r="331" spans="3:3">
      <c r="C331" s="17"/>
    </row>
    <row r="332" spans="3:3">
      <c r="C332" s="17"/>
    </row>
    <row r="333" spans="3:3">
      <c r="C333" s="17"/>
    </row>
    <row r="334" spans="3:3">
      <c r="C334" s="17"/>
    </row>
    <row r="335" spans="3:3">
      <c r="C335" s="17"/>
    </row>
    <row r="336" spans="3:3">
      <c r="C336" s="17"/>
    </row>
    <row r="337" spans="3:3">
      <c r="C337" s="17"/>
    </row>
    <row r="338" spans="3:3">
      <c r="C338" s="17"/>
    </row>
    <row r="339" spans="3:3">
      <c r="C339" s="17"/>
    </row>
    <row r="340" spans="3:3">
      <c r="C340" s="17"/>
    </row>
    <row r="341" spans="3:3">
      <c r="C341" s="17"/>
    </row>
    <row r="342" spans="3:3">
      <c r="C342" s="17"/>
    </row>
    <row r="343" spans="3:3">
      <c r="C343" s="17"/>
    </row>
    <row r="344" spans="3:3">
      <c r="C344" s="17"/>
    </row>
    <row r="345" spans="3:3">
      <c r="C345" s="17"/>
    </row>
    <row r="346" spans="3:3">
      <c r="C346" s="17"/>
    </row>
    <row r="347" spans="3:3">
      <c r="C347" s="17"/>
    </row>
    <row r="348" spans="3:3">
      <c r="C348" s="17"/>
    </row>
    <row r="349" spans="3:3">
      <c r="C349" s="17"/>
    </row>
    <row r="350" spans="3:3">
      <c r="C350" s="17"/>
    </row>
    <row r="351" spans="3:3">
      <c r="C351" s="17"/>
    </row>
    <row r="352" spans="3:3">
      <c r="C352" s="17"/>
    </row>
    <row r="353" spans="3:3">
      <c r="C353" s="17"/>
    </row>
    <row r="354" spans="3:3">
      <c r="C354" s="17"/>
    </row>
    <row r="355" spans="3:3">
      <c r="C355" s="17"/>
    </row>
    <row r="356" spans="3:3">
      <c r="C356" s="17"/>
    </row>
    <row r="357" spans="3:3">
      <c r="C357" s="17"/>
    </row>
    <row r="358" spans="3:3">
      <c r="C358" s="17"/>
    </row>
    <row r="359" spans="3:3">
      <c r="C359" s="17"/>
    </row>
    <row r="360" spans="3:3">
      <c r="C360" s="17"/>
    </row>
    <row r="361" spans="3:3">
      <c r="C361" s="17"/>
    </row>
    <row r="362" spans="3:3">
      <c r="C362" s="17"/>
    </row>
    <row r="363" spans="3:3">
      <c r="C363" s="17"/>
    </row>
    <row r="364" spans="3:3">
      <c r="C364" s="17"/>
    </row>
    <row r="365" spans="3:3">
      <c r="C365" s="17"/>
    </row>
    <row r="366" spans="3:3">
      <c r="C366" s="17"/>
    </row>
    <row r="367" spans="3:3">
      <c r="C367" s="17"/>
    </row>
    <row r="368" spans="3:3">
      <c r="C368" s="17"/>
    </row>
    <row r="369" spans="3:3">
      <c r="C369" s="17"/>
    </row>
    <row r="370" spans="3:3">
      <c r="C370" s="17"/>
    </row>
    <row r="371" spans="3:3">
      <c r="C371" s="17"/>
    </row>
    <row r="372" spans="3:3">
      <c r="C372" s="17"/>
    </row>
    <row r="373" spans="3:3">
      <c r="C373" s="17"/>
    </row>
    <row r="374" spans="3:3">
      <c r="C374" s="17"/>
    </row>
    <row r="375" spans="3:3">
      <c r="C375" s="17"/>
    </row>
    <row r="376" spans="3:3">
      <c r="C376" s="17"/>
    </row>
    <row r="377" spans="3:3">
      <c r="C377" s="17"/>
    </row>
    <row r="378" spans="3:3">
      <c r="C378" s="17"/>
    </row>
    <row r="379" spans="3:3">
      <c r="C379" s="17"/>
    </row>
    <row r="380" spans="3:3">
      <c r="C380" s="17"/>
    </row>
    <row r="381" spans="3:3">
      <c r="C381" s="17"/>
    </row>
    <row r="382" spans="3:3">
      <c r="C382" s="17"/>
    </row>
    <row r="383" spans="3:3">
      <c r="C383" s="17"/>
    </row>
    <row r="384" spans="3:3">
      <c r="C384" s="17"/>
    </row>
    <row r="385" spans="3:3">
      <c r="C385" s="17"/>
    </row>
    <row r="386" spans="3:3">
      <c r="C386" s="17"/>
    </row>
    <row r="387" spans="3:3">
      <c r="C387" s="17"/>
    </row>
    <row r="388" spans="3:3">
      <c r="C388" s="17"/>
    </row>
    <row r="389" spans="3:3">
      <c r="C389" s="17"/>
    </row>
    <row r="390" spans="3:3">
      <c r="C390" s="17"/>
    </row>
    <row r="391" spans="3:3">
      <c r="C391" s="17"/>
    </row>
    <row r="392" spans="3:3">
      <c r="C392" s="17"/>
    </row>
    <row r="393" spans="3:3">
      <c r="C393" s="17"/>
    </row>
    <row r="394" spans="3:3">
      <c r="C394" s="17"/>
    </row>
    <row r="395" spans="3:3">
      <c r="C395" s="17"/>
    </row>
    <row r="396" spans="3:3">
      <c r="C396" s="17"/>
    </row>
    <row r="397" spans="3:3">
      <c r="C397" s="17"/>
    </row>
    <row r="398" spans="3:3">
      <c r="C398" s="17"/>
    </row>
    <row r="399" spans="3:3">
      <c r="C399" s="17"/>
    </row>
    <row r="400" spans="3:3">
      <c r="C400" s="17"/>
    </row>
    <row r="401" spans="3:3">
      <c r="C401" s="17"/>
    </row>
    <row r="402" spans="3:3">
      <c r="C402" s="17"/>
    </row>
    <row r="403" spans="3:3">
      <c r="C403" s="17"/>
    </row>
    <row r="404" spans="3:3">
      <c r="C404" s="17"/>
    </row>
    <row r="405" spans="3:3">
      <c r="C405" s="17"/>
    </row>
    <row r="406" spans="3:3">
      <c r="C406" s="17"/>
    </row>
    <row r="407" spans="3:3">
      <c r="C407" s="17"/>
    </row>
    <row r="408" spans="3:3">
      <c r="C408" s="17"/>
    </row>
    <row r="409" spans="3:3">
      <c r="C409" s="17"/>
    </row>
    <row r="410" spans="3:3">
      <c r="C410" s="17"/>
    </row>
    <row r="411" spans="3:3">
      <c r="C411" s="17"/>
    </row>
    <row r="412" spans="3:3">
      <c r="C412" s="17"/>
    </row>
    <row r="413" spans="3:3">
      <c r="C413" s="17"/>
    </row>
    <row r="414" spans="3:3">
      <c r="C414" s="17"/>
    </row>
    <row r="415" spans="3:3">
      <c r="C415" s="17"/>
    </row>
    <row r="416" spans="3:3">
      <c r="C416" s="17"/>
    </row>
    <row r="417" spans="3:3">
      <c r="C417" s="17"/>
    </row>
    <row r="418" spans="3:3">
      <c r="C418" s="17"/>
    </row>
    <row r="419" spans="3:3">
      <c r="C419" s="17"/>
    </row>
    <row r="420" spans="3:3">
      <c r="C420" s="17"/>
    </row>
    <row r="421" spans="3:3">
      <c r="C421" s="17"/>
    </row>
    <row r="422" spans="3:3">
      <c r="C422" s="17"/>
    </row>
    <row r="423" spans="3:3">
      <c r="C423" s="17"/>
    </row>
    <row r="424" spans="3:3">
      <c r="C424" s="17"/>
    </row>
    <row r="425" spans="3:3">
      <c r="C425" s="17"/>
    </row>
    <row r="426" spans="3:3">
      <c r="C426" s="17"/>
    </row>
    <row r="427" spans="3:3">
      <c r="C427" s="17"/>
    </row>
    <row r="428" spans="3:3">
      <c r="C428" s="17"/>
    </row>
    <row r="429" spans="3:3">
      <c r="C429" s="17"/>
    </row>
    <row r="430" spans="3:3">
      <c r="C430" s="17"/>
    </row>
    <row r="431" spans="3:3">
      <c r="C431" s="17"/>
    </row>
    <row r="432" spans="3:3">
      <c r="C432" s="17"/>
    </row>
    <row r="433" spans="3:3">
      <c r="C433" s="17"/>
    </row>
    <row r="434" spans="3:3">
      <c r="C434" s="17"/>
    </row>
    <row r="435" spans="3:3">
      <c r="C435" s="17"/>
    </row>
    <row r="436" spans="3:3">
      <c r="C436" s="17"/>
    </row>
    <row r="437" spans="3:3">
      <c r="C437" s="17"/>
    </row>
    <row r="438" spans="3:3">
      <c r="C438" s="17"/>
    </row>
    <row r="439" spans="3:3">
      <c r="C439" s="17"/>
    </row>
    <row r="440" spans="3:3">
      <c r="C440" s="17"/>
    </row>
    <row r="441" spans="3:3">
      <c r="C441" s="17"/>
    </row>
    <row r="442" spans="3:3">
      <c r="C442" s="17"/>
    </row>
    <row r="443" spans="3:3">
      <c r="C443" s="17"/>
    </row>
    <row r="444" spans="3:3">
      <c r="C444" s="17"/>
    </row>
    <row r="445" spans="3:3">
      <c r="C445" s="17"/>
    </row>
    <row r="446" spans="3:3">
      <c r="C446" s="17"/>
    </row>
    <row r="447" spans="3:3">
      <c r="C447" s="17"/>
    </row>
    <row r="448" spans="3:3">
      <c r="C448" s="17"/>
    </row>
    <row r="449" spans="3:3">
      <c r="C449" s="17"/>
    </row>
    <row r="450" spans="3:3">
      <c r="C450" s="17"/>
    </row>
    <row r="451" spans="3:3">
      <c r="C451" s="17"/>
    </row>
    <row r="452" spans="3:3">
      <c r="C452" s="17"/>
    </row>
    <row r="453" spans="3:3">
      <c r="C453" s="17"/>
    </row>
    <row r="454" spans="3:3">
      <c r="C454" s="17"/>
    </row>
    <row r="455" spans="3:3">
      <c r="C455" s="17"/>
    </row>
    <row r="456" spans="3:3">
      <c r="C456" s="17"/>
    </row>
    <row r="457" spans="3:3">
      <c r="C457" s="17"/>
    </row>
    <row r="458" spans="3:3">
      <c r="C458" s="17"/>
    </row>
    <row r="459" spans="3:3">
      <c r="C459" s="17"/>
    </row>
    <row r="460" spans="3:3">
      <c r="C460" s="17"/>
    </row>
    <row r="461" spans="3:3">
      <c r="C461" s="17"/>
    </row>
    <row r="462" spans="3:3">
      <c r="C462" s="17"/>
    </row>
    <row r="463" spans="3:3">
      <c r="C463" s="17"/>
    </row>
    <row r="464" spans="3:3">
      <c r="C464" s="17"/>
    </row>
    <row r="465" spans="3:3">
      <c r="C465" s="17"/>
    </row>
    <row r="466" spans="3:3">
      <c r="C466" s="17"/>
    </row>
    <row r="467" spans="3:3">
      <c r="C467" s="17"/>
    </row>
    <row r="468" spans="3:3">
      <c r="C468" s="17"/>
    </row>
    <row r="469" spans="3:3">
      <c r="C469" s="17"/>
    </row>
    <row r="470" spans="3:3">
      <c r="C470" s="17"/>
    </row>
  </sheetData>
  <mergeCells count="5">
    <mergeCell ref="C10:F10"/>
    <mergeCell ref="G10:J10"/>
    <mergeCell ref="K10:N10"/>
    <mergeCell ref="R110:AF110"/>
    <mergeCell ref="R111:AF111"/>
  </mergeCells>
  <phoneticPr fontId="16" type="noConversion"/>
  <hyperlinks>
    <hyperlink ref="R113" r:id="rId1" display="https://www.superfinanciera.gov.co/jsp/loader.jsf?lServicio=Publicaciones&amp;lTipo=publicaciones&amp;lFuncion=loadContenidoPublicacion&amp;id=61153" xr:uid="{00000000-0004-0000-0A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63"/>
  <sheetViews>
    <sheetView zoomScale="70" zoomScaleNormal="70" workbookViewId="0">
      <selection activeCell="O8" sqref="O8"/>
    </sheetView>
  </sheetViews>
  <sheetFormatPr baseColWidth="10" defaultColWidth="11.3984375" defaultRowHeight="14.25"/>
  <sheetData>
    <row r="4" spans="1:2" ht="15.75" customHeight="1">
      <c r="A4" s="68" t="s">
        <v>22</v>
      </c>
      <c r="B4" s="2"/>
    </row>
    <row r="5" spans="1:2">
      <c r="A5" s="69" t="s">
        <v>23</v>
      </c>
      <c r="B5" s="2"/>
    </row>
    <row r="6" spans="1:2">
      <c r="A6" s="2" t="s">
        <v>24</v>
      </c>
    </row>
    <row r="35" spans="3:3">
      <c r="C35" t="s">
        <v>25</v>
      </c>
    </row>
    <row r="63" spans="2:2">
      <c r="B63" t="s">
        <v>26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7E91B-C38F-49B7-970A-B54ACA75D29D}">
  <dimension ref="A4:B6"/>
  <sheetViews>
    <sheetView workbookViewId="0">
      <selection activeCell="K23" sqref="K23"/>
    </sheetView>
  </sheetViews>
  <sheetFormatPr baseColWidth="10" defaultColWidth="9.06640625" defaultRowHeight="14.25"/>
  <sheetData>
    <row r="4" spans="1:2" ht="15.75" customHeight="1">
      <c r="A4" s="68" t="s">
        <v>22</v>
      </c>
      <c r="B4" s="2"/>
    </row>
    <row r="5" spans="1:2">
      <c r="A5" s="69" t="s">
        <v>23</v>
      </c>
      <c r="B5" s="2"/>
    </row>
    <row r="6" spans="1:2">
      <c r="A6" s="74" t="s">
        <v>27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AG56"/>
  <sheetViews>
    <sheetView topLeftCell="M22" zoomScale="70" zoomScaleNormal="70" workbookViewId="0">
      <selection activeCell="J4" sqref="J4:J5"/>
    </sheetView>
  </sheetViews>
  <sheetFormatPr baseColWidth="10" defaultColWidth="11.3984375" defaultRowHeight="14.25"/>
  <cols>
    <col min="1" max="1" width="9" hidden="1" customWidth="1"/>
    <col min="2" max="2" width="16" hidden="1" customWidth="1"/>
    <col min="3" max="3" width="13.1328125" hidden="1" customWidth="1"/>
    <col min="4" max="4" width="12.265625" hidden="1" customWidth="1"/>
    <col min="5" max="5" width="19" hidden="1" customWidth="1"/>
    <col min="6" max="9" width="0" hidden="1" customWidth="1"/>
    <col min="11" max="11" width="16.3984375" customWidth="1"/>
    <col min="12" max="12" width="13.1328125" customWidth="1"/>
    <col min="13" max="13" width="13" customWidth="1"/>
    <col min="14" max="14" width="16.3984375" customWidth="1"/>
  </cols>
  <sheetData>
    <row r="4" spans="1:33">
      <c r="J4" s="68" t="s">
        <v>22</v>
      </c>
    </row>
    <row r="5" spans="1:33">
      <c r="J5" s="69" t="s">
        <v>23</v>
      </c>
    </row>
    <row r="6" spans="1:33">
      <c r="J6" s="1" t="s">
        <v>28</v>
      </c>
    </row>
    <row r="7" spans="1:33" ht="42.75">
      <c r="A7" s="1" t="s">
        <v>29</v>
      </c>
      <c r="B7" s="5" t="s">
        <v>30</v>
      </c>
      <c r="C7" s="1" t="s">
        <v>31</v>
      </c>
      <c r="D7" s="5" t="s">
        <v>32</v>
      </c>
      <c r="E7" s="5" t="s">
        <v>33</v>
      </c>
      <c r="J7" s="1" t="s">
        <v>29</v>
      </c>
      <c r="K7" s="5" t="s">
        <v>30</v>
      </c>
      <c r="L7" s="1" t="s">
        <v>31</v>
      </c>
      <c r="M7" s="5" t="s">
        <v>32</v>
      </c>
      <c r="N7" s="5" t="s">
        <v>33</v>
      </c>
      <c r="O7" s="5"/>
      <c r="R7" t="s">
        <v>34</v>
      </c>
      <c r="S7" s="1" t="s">
        <v>35</v>
      </c>
      <c r="T7" s="1" t="s">
        <v>36</v>
      </c>
      <c r="U7" s="1" t="s">
        <v>37</v>
      </c>
      <c r="Y7">
        <v>2020</v>
      </c>
      <c r="Z7">
        <v>2021</v>
      </c>
      <c r="AD7">
        <v>2020</v>
      </c>
      <c r="AE7">
        <v>2021</v>
      </c>
    </row>
    <row r="8" spans="1:33">
      <c r="A8" t="s">
        <v>38</v>
      </c>
      <c r="B8" s="6">
        <v>1778272.4684504301</v>
      </c>
      <c r="C8" s="6">
        <v>629803.69999999995</v>
      </c>
      <c r="D8" s="3">
        <f>B8-C8</f>
        <v>1148468.7684504301</v>
      </c>
      <c r="E8" s="7">
        <f>C8/B8</f>
        <v>0.35416602976978268</v>
      </c>
      <c r="J8" t="s">
        <v>38</v>
      </c>
      <c r="K8" s="6">
        <f>L8+M8</f>
        <v>1978024</v>
      </c>
      <c r="L8" s="8">
        <v>672115</v>
      </c>
      <c r="M8" s="8">
        <v>1305909</v>
      </c>
      <c r="N8" s="7">
        <f>L8/K8</f>
        <v>0.33979112488018348</v>
      </c>
      <c r="O8" s="3"/>
      <c r="Q8" t="s">
        <v>38</v>
      </c>
      <c r="R8">
        <v>2021</v>
      </c>
      <c r="S8" s="42">
        <f>N20</f>
        <v>0.28513787389162942</v>
      </c>
      <c r="T8" s="42">
        <f>N8</f>
        <v>0.33979112488018348</v>
      </c>
      <c r="U8" s="42">
        <f>N14</f>
        <v>0.11072390254605766</v>
      </c>
      <c r="W8" t="s">
        <v>36</v>
      </c>
      <c r="X8" t="s">
        <v>38</v>
      </c>
      <c r="Y8" s="42">
        <v>0.35193986577404707</v>
      </c>
      <c r="Z8" s="42">
        <v>0.33979112488018348</v>
      </c>
      <c r="AB8" t="s">
        <v>36</v>
      </c>
      <c r="AC8" t="s">
        <v>38</v>
      </c>
      <c r="AD8" s="42">
        <v>0.35193986577404707</v>
      </c>
      <c r="AE8" s="42">
        <v>0.33979112488018348</v>
      </c>
      <c r="AF8" s="9"/>
      <c r="AG8" s="34"/>
    </row>
    <row r="9" spans="1:33">
      <c r="A9" t="s">
        <v>39</v>
      </c>
      <c r="B9" s="6">
        <v>3308273.6722184699</v>
      </c>
      <c r="C9" s="6">
        <v>606631.30000000005</v>
      </c>
      <c r="D9" s="3">
        <f>B9-C9</f>
        <v>2701642.3722184701</v>
      </c>
      <c r="E9" s="7">
        <f>C9/B9</f>
        <v>0.18336793146656571</v>
      </c>
      <c r="J9" t="s">
        <v>39</v>
      </c>
      <c r="K9" s="6">
        <f>L9+M9</f>
        <v>3643769</v>
      </c>
      <c r="L9" s="8">
        <v>888842</v>
      </c>
      <c r="M9" s="8">
        <v>2754927</v>
      </c>
      <c r="N9" s="7">
        <f>L9/K9</f>
        <v>0.2439347829129673</v>
      </c>
      <c r="Q9" t="s">
        <v>39</v>
      </c>
      <c r="R9">
        <v>2021</v>
      </c>
      <c r="S9" s="42">
        <f>N21</f>
        <v>0.21197957615235435</v>
      </c>
      <c r="T9" s="42">
        <f>N9</f>
        <v>0.2439347829129673</v>
      </c>
      <c r="U9" s="42">
        <f>N15</f>
        <v>6.0471761454424323E-2</v>
      </c>
      <c r="X9" t="s">
        <v>39</v>
      </c>
      <c r="Y9" s="42">
        <v>0.23901777910912606</v>
      </c>
      <c r="Z9" s="42">
        <v>0.2439347829129673</v>
      </c>
      <c r="AC9" t="s">
        <v>39</v>
      </c>
      <c r="AD9" s="42">
        <v>0.23901777910912606</v>
      </c>
      <c r="AE9" s="42">
        <v>0.2439347829129673</v>
      </c>
      <c r="AF9" s="33"/>
      <c r="AG9" s="9"/>
    </row>
    <row r="10" spans="1:33">
      <c r="A10" t="s">
        <v>35</v>
      </c>
      <c r="B10" s="6">
        <v>5086546.1406688998</v>
      </c>
      <c r="C10" s="6">
        <v>1236435</v>
      </c>
      <c r="D10" s="3">
        <f>B10-C10</f>
        <v>3850111.1406688998</v>
      </c>
      <c r="E10" s="7">
        <f>C10/B10</f>
        <v>0.24307948179496985</v>
      </c>
      <c r="J10" t="s">
        <v>35</v>
      </c>
      <c r="K10" s="6">
        <f>SUM(K8:K9)</f>
        <v>5621793</v>
      </c>
      <c r="L10" s="6">
        <f>SUM(L8:L9)</f>
        <v>1560957</v>
      </c>
      <c r="M10" s="6">
        <f>SUM(M8:M9)</f>
        <v>4060836</v>
      </c>
      <c r="N10" s="7">
        <f>L10/K10</f>
        <v>0.27766177089764776</v>
      </c>
      <c r="Q10" t="s">
        <v>35</v>
      </c>
      <c r="R10">
        <v>2021</v>
      </c>
      <c r="S10" s="42">
        <f>N22</f>
        <v>0.23909087096430912</v>
      </c>
      <c r="T10" s="42">
        <f>N10</f>
        <v>0.27766177089764776</v>
      </c>
      <c r="U10" s="42">
        <f>N16</f>
        <v>8.2906626234833566E-2</v>
      </c>
      <c r="X10" t="s">
        <v>40</v>
      </c>
      <c r="Y10" s="42">
        <v>0.27856796853443921</v>
      </c>
      <c r="Z10" s="43">
        <v>0.27766177089764776</v>
      </c>
      <c r="AC10" t="s">
        <v>40</v>
      </c>
      <c r="AD10" s="42">
        <v>0.27856796853443921</v>
      </c>
      <c r="AE10" s="43">
        <v>0.27766177089764776</v>
      </c>
      <c r="AF10" s="27"/>
      <c r="AG10" s="27"/>
    </row>
    <row r="11" spans="1:33">
      <c r="B11" s="3"/>
      <c r="Q11" t="s">
        <v>38</v>
      </c>
      <c r="R11">
        <v>2020</v>
      </c>
      <c r="S11" s="42">
        <v>0.29192485727420481</v>
      </c>
      <c r="T11" s="42">
        <v>0.35193986577404707</v>
      </c>
      <c r="U11" s="42">
        <v>0.10877080431989862</v>
      </c>
      <c r="W11" t="s">
        <v>37</v>
      </c>
      <c r="X11" t="s">
        <v>38</v>
      </c>
      <c r="Y11" s="42">
        <v>0.10877080431989862</v>
      </c>
      <c r="Z11" s="27">
        <v>0.11072390254605766</v>
      </c>
      <c r="AB11" t="s">
        <v>37</v>
      </c>
      <c r="AC11" t="s">
        <v>38</v>
      </c>
      <c r="AD11" s="42">
        <v>0.10877080431989862</v>
      </c>
      <c r="AE11" s="27">
        <v>0.11072390254605766</v>
      </c>
      <c r="AF11" s="27"/>
      <c r="AG11" s="27"/>
    </row>
    <row r="12" spans="1:33">
      <c r="C12" s="3"/>
      <c r="Q12" t="s">
        <v>39</v>
      </c>
      <c r="R12">
        <v>2020</v>
      </c>
      <c r="S12" s="42">
        <v>0.20720822839111952</v>
      </c>
      <c r="T12" s="42">
        <v>0.23901777910912606</v>
      </c>
      <c r="U12" s="42">
        <v>6.0904878376007512E-2</v>
      </c>
      <c r="X12" t="s">
        <v>39</v>
      </c>
      <c r="Y12" s="42">
        <v>6.0904878376007512E-2</v>
      </c>
      <c r="Z12" s="27">
        <v>6.0471761454424323E-2</v>
      </c>
      <c r="AC12" t="s">
        <v>39</v>
      </c>
      <c r="AD12" s="42">
        <v>6.0904878376007512E-2</v>
      </c>
      <c r="AE12" s="27">
        <v>6.0471761454424323E-2</v>
      </c>
      <c r="AF12" s="27"/>
      <c r="AG12" s="27"/>
    </row>
    <row r="13" spans="1:33" ht="27.75" customHeight="1">
      <c r="A13" s="1" t="s">
        <v>41</v>
      </c>
      <c r="B13" s="5" t="s">
        <v>30</v>
      </c>
      <c r="C13" s="1" t="s">
        <v>31</v>
      </c>
      <c r="D13" s="5" t="s">
        <v>32</v>
      </c>
      <c r="E13" s="5" t="s">
        <v>33</v>
      </c>
      <c r="J13" s="1" t="s">
        <v>41</v>
      </c>
      <c r="K13" s="5" t="s">
        <v>30</v>
      </c>
      <c r="L13" s="1" t="s">
        <v>31</v>
      </c>
      <c r="M13" s="5" t="s">
        <v>32</v>
      </c>
      <c r="N13" s="5" t="s">
        <v>33</v>
      </c>
      <c r="Q13" t="s">
        <v>35</v>
      </c>
      <c r="R13">
        <v>2020</v>
      </c>
      <c r="S13" s="42">
        <v>0.23857194987561764</v>
      </c>
      <c r="T13" s="42">
        <v>0.27856796853443921</v>
      </c>
      <c r="U13" s="42">
        <v>8.2360260030336405E-2</v>
      </c>
      <c r="X13" t="s">
        <v>40</v>
      </c>
      <c r="Y13" s="42">
        <v>8.2360260030336405E-2</v>
      </c>
      <c r="Z13" s="27">
        <v>8.2906626234833566E-2</v>
      </c>
      <c r="AC13" t="s">
        <v>40</v>
      </c>
      <c r="AD13" s="42">
        <v>8.2360260030336405E-2</v>
      </c>
      <c r="AE13" s="27">
        <v>8.2906626234833566E-2</v>
      </c>
      <c r="AF13" s="9"/>
      <c r="AG13" s="27"/>
    </row>
    <row r="14" spans="1:33">
      <c r="A14" t="s">
        <v>38</v>
      </c>
      <c r="B14" s="6">
        <v>567839.005088537</v>
      </c>
      <c r="C14" s="6">
        <v>48267.007412999999</v>
      </c>
      <c r="D14" s="3">
        <f>B14-C14</f>
        <v>519571.99767553702</v>
      </c>
      <c r="E14" s="7">
        <f>C14/B14</f>
        <v>8.500121862089105E-2</v>
      </c>
      <c r="J14" t="s">
        <v>38</v>
      </c>
      <c r="K14" s="6">
        <f>L14+M14</f>
        <v>619821</v>
      </c>
      <c r="L14" s="10">
        <v>68629</v>
      </c>
      <c r="M14" s="10">
        <v>551192</v>
      </c>
      <c r="N14" s="7">
        <f>L14/K14</f>
        <v>0.11072390254605766</v>
      </c>
      <c r="W14" t="s">
        <v>42</v>
      </c>
      <c r="X14" t="s">
        <v>38</v>
      </c>
      <c r="Y14" s="42">
        <v>0.29192485727420481</v>
      </c>
      <c r="Z14" s="27">
        <v>0.28513787389162942</v>
      </c>
      <c r="AB14" t="s">
        <v>42</v>
      </c>
      <c r="AC14" t="s">
        <v>38</v>
      </c>
      <c r="AD14" s="42">
        <v>0.29192485727420481</v>
      </c>
      <c r="AE14" s="27">
        <v>0.28513787389162942</v>
      </c>
      <c r="AF14" s="9"/>
      <c r="AG14" s="27"/>
    </row>
    <row r="15" spans="1:33">
      <c r="A15" t="s">
        <v>39</v>
      </c>
      <c r="B15" s="6">
        <v>725902.18132807105</v>
      </c>
      <c r="C15" s="6">
        <v>20299.307581000001</v>
      </c>
      <c r="D15" s="3">
        <f>B15-C15</f>
        <v>705602.87374707102</v>
      </c>
      <c r="E15" s="7">
        <f>C15/B15</f>
        <v>2.7964246565372615E-2</v>
      </c>
      <c r="J15" t="s">
        <v>39</v>
      </c>
      <c r="K15" s="6">
        <f>L15+M15</f>
        <v>768524</v>
      </c>
      <c r="L15" s="10">
        <v>46474</v>
      </c>
      <c r="M15" s="10">
        <v>722050</v>
      </c>
      <c r="N15" s="7">
        <f>L15/K15</f>
        <v>6.0471761454424323E-2</v>
      </c>
      <c r="X15" t="s">
        <v>39</v>
      </c>
      <c r="Y15" s="42">
        <v>0.20720822839111952</v>
      </c>
      <c r="Z15" s="27">
        <v>0.21197957615235435</v>
      </c>
      <c r="AC15" t="s">
        <v>39</v>
      </c>
      <c r="AD15" s="42">
        <v>0.20720822839111952</v>
      </c>
      <c r="AE15" s="27">
        <v>0.21197957615235435</v>
      </c>
    </row>
    <row r="16" spans="1:33">
      <c r="A16" t="s">
        <v>35</v>
      </c>
      <c r="B16" s="6">
        <v>1293741.1864165999</v>
      </c>
      <c r="C16" s="6">
        <v>68566.31</v>
      </c>
      <c r="D16" s="3">
        <f>B16-C16</f>
        <v>1225174.8764165998</v>
      </c>
      <c r="E16" s="7">
        <f>C16/B16</f>
        <v>5.2998475058148795E-2</v>
      </c>
      <c r="J16" t="s">
        <v>35</v>
      </c>
      <c r="K16" s="6">
        <f>SUM(K14:K15)</f>
        <v>1388345</v>
      </c>
      <c r="L16" s="6">
        <f>SUM(L14:L15)</f>
        <v>115103</v>
      </c>
      <c r="M16" s="6">
        <f>SUM(M14:M15)</f>
        <v>1273242</v>
      </c>
      <c r="N16" s="7">
        <f>L16/K16</f>
        <v>8.2906626234833566E-2</v>
      </c>
      <c r="X16" t="s">
        <v>40</v>
      </c>
      <c r="Y16" s="42">
        <v>0.23857194987561764</v>
      </c>
      <c r="Z16" s="27">
        <v>0.23909087096430912</v>
      </c>
      <c r="AC16" t="s">
        <v>40</v>
      </c>
      <c r="AD16" s="42">
        <v>0.23857194987561764</v>
      </c>
      <c r="AE16" s="27">
        <v>0.23909087096430912</v>
      </c>
    </row>
    <row r="19" spans="1:17" ht="42.75">
      <c r="A19" s="1" t="s">
        <v>35</v>
      </c>
      <c r="B19" s="5" t="s">
        <v>30</v>
      </c>
      <c r="C19" s="1" t="s">
        <v>31</v>
      </c>
      <c r="D19" s="5" t="s">
        <v>32</v>
      </c>
      <c r="E19" s="5" t="s">
        <v>33</v>
      </c>
      <c r="J19" s="1" t="s">
        <v>35</v>
      </c>
      <c r="K19" s="5" t="s">
        <v>30</v>
      </c>
      <c r="L19" s="1" t="s">
        <v>31</v>
      </c>
      <c r="M19" s="5" t="s">
        <v>32</v>
      </c>
      <c r="N19" s="5" t="s">
        <v>33</v>
      </c>
    </row>
    <row r="20" spans="1:17">
      <c r="A20" t="s">
        <v>38</v>
      </c>
      <c r="B20" s="6">
        <f t="shared" ref="B20:C22" si="0">SUM(B8,B14)</f>
        <v>2346111.4735389668</v>
      </c>
      <c r="C20" s="6">
        <f t="shared" si="0"/>
        <v>678070.70741299994</v>
      </c>
      <c r="D20" s="3">
        <f>B20-C20</f>
        <v>1668040.7661259668</v>
      </c>
      <c r="E20" s="7">
        <f>C20/B20</f>
        <v>0.28901896395833715</v>
      </c>
      <c r="J20" t="s">
        <v>38</v>
      </c>
      <c r="K20" s="6">
        <f t="shared" ref="K20:L22" si="1">SUM(K8,K14)</f>
        <v>2597845</v>
      </c>
      <c r="L20" s="6">
        <f t="shared" si="1"/>
        <v>740744</v>
      </c>
      <c r="M20" s="3">
        <f>K20-L20</f>
        <v>1857101</v>
      </c>
      <c r="N20" s="7">
        <f>L20/K20</f>
        <v>0.28513787389162942</v>
      </c>
    </row>
    <row r="21" spans="1:17">
      <c r="A21" t="s">
        <v>39</v>
      </c>
      <c r="B21" s="6">
        <f t="shared" si="0"/>
        <v>4034175.8535465412</v>
      </c>
      <c r="C21" s="6">
        <f t="shared" si="0"/>
        <v>626930.60758100008</v>
      </c>
      <c r="D21" s="3">
        <f>B21-C21</f>
        <v>3407245.2459655413</v>
      </c>
      <c r="E21" s="7">
        <f>C21/B21</f>
        <v>0.15540487830490837</v>
      </c>
      <c r="J21" t="s">
        <v>39</v>
      </c>
      <c r="K21" s="6">
        <f t="shared" si="1"/>
        <v>4412293</v>
      </c>
      <c r="L21" s="6">
        <f t="shared" si="1"/>
        <v>935316</v>
      </c>
      <c r="M21" s="3">
        <f>K21-L21</f>
        <v>3476977</v>
      </c>
      <c r="N21" s="7">
        <f>L21/K21</f>
        <v>0.21197957615235435</v>
      </c>
    </row>
    <row r="22" spans="1:17">
      <c r="A22" t="s">
        <v>35</v>
      </c>
      <c r="B22" s="6">
        <f t="shared" si="0"/>
        <v>6380287.3270854997</v>
      </c>
      <c r="C22" s="6">
        <f t="shared" si="0"/>
        <v>1305001.31</v>
      </c>
      <c r="D22" s="3">
        <f>B22-C22</f>
        <v>5075286.0170855001</v>
      </c>
      <c r="E22" s="7">
        <f>C22/B22</f>
        <v>0.20453644845429267</v>
      </c>
      <c r="J22" t="s">
        <v>35</v>
      </c>
      <c r="K22" s="6">
        <f t="shared" si="1"/>
        <v>7010138</v>
      </c>
      <c r="L22" s="6">
        <f t="shared" si="1"/>
        <v>1676060</v>
      </c>
      <c r="M22" s="3">
        <f>K22-L22</f>
        <v>5334078</v>
      </c>
      <c r="N22" s="7">
        <f>L22/K22</f>
        <v>0.23909087096430912</v>
      </c>
      <c r="Q22" s="1" t="s">
        <v>28</v>
      </c>
    </row>
    <row r="25" spans="1:17">
      <c r="K25" s="6"/>
      <c r="L25" s="11"/>
    </row>
    <row r="27" spans="1:17">
      <c r="K27">
        <v>1511100</v>
      </c>
      <c r="L27" s="11">
        <f>K27/K22</f>
        <v>0.21555923720759848</v>
      </c>
    </row>
    <row r="47" spans="17:26">
      <c r="Q47" t="s">
        <v>43</v>
      </c>
    </row>
    <row r="48" spans="17:26">
      <c r="Q48" s="28">
        <v>2019</v>
      </c>
      <c r="R48" s="28"/>
      <c r="S48" s="1" t="s">
        <v>35</v>
      </c>
      <c r="T48" s="1" t="s">
        <v>36</v>
      </c>
      <c r="U48" s="1" t="s">
        <v>37</v>
      </c>
      <c r="W48" s="28">
        <v>2020</v>
      </c>
      <c r="X48" s="1" t="s">
        <v>35</v>
      </c>
      <c r="Y48" s="1" t="s">
        <v>36</v>
      </c>
      <c r="Z48" s="1" t="s">
        <v>37</v>
      </c>
    </row>
    <row r="49" spans="17:26">
      <c r="Q49" t="s">
        <v>38</v>
      </c>
      <c r="S49" s="9">
        <v>0.30485037897232781</v>
      </c>
      <c r="T49" s="9">
        <v>0.37102501325933107</v>
      </c>
      <c r="U49" s="9">
        <v>0.10506285300225791</v>
      </c>
      <c r="W49" s="4" t="s">
        <v>38</v>
      </c>
      <c r="X49" s="4">
        <v>0.29192485727420481</v>
      </c>
      <c r="Y49" s="4">
        <v>0.35193986577404707</v>
      </c>
      <c r="Z49" s="4">
        <v>0.10877080431989862</v>
      </c>
    </row>
    <row r="50" spans="17:26">
      <c r="Q50" t="s">
        <v>39</v>
      </c>
      <c r="S50" s="9">
        <v>0.20983738128451587</v>
      </c>
      <c r="T50" s="9">
        <v>0.24291737666401084</v>
      </c>
      <c r="U50" s="9">
        <v>5.7648160535117059E-2</v>
      </c>
      <c r="W50" s="4" t="s">
        <v>39</v>
      </c>
      <c r="X50" s="4">
        <v>0.20720822839111952</v>
      </c>
      <c r="Y50" s="4">
        <v>0.23901777910912606</v>
      </c>
      <c r="Z50" s="4">
        <v>6.0904878376007512E-2</v>
      </c>
    </row>
    <row r="51" spans="17:26">
      <c r="Q51" t="s">
        <v>35</v>
      </c>
      <c r="S51" s="9">
        <v>0.24522683387700075</v>
      </c>
      <c r="T51" s="9">
        <v>0.28798814080997587</v>
      </c>
      <c r="U51" s="9">
        <v>7.9112265040621826E-2</v>
      </c>
      <c r="W51" s="4" t="s">
        <v>35</v>
      </c>
      <c r="X51" s="4">
        <v>0.23857194987561764</v>
      </c>
      <c r="Y51" s="4">
        <v>0.27856796853443921</v>
      </c>
      <c r="Z51" s="4">
        <v>8.2360260030336405E-2</v>
      </c>
    </row>
    <row r="53" spans="17:26" ht="28.5">
      <c r="Q53" s="29" t="s">
        <v>44</v>
      </c>
      <c r="R53" s="29"/>
      <c r="S53" s="1" t="s">
        <v>35</v>
      </c>
      <c r="T53" s="1" t="s">
        <v>36</v>
      </c>
      <c r="U53" s="1" t="s">
        <v>37</v>
      </c>
    </row>
    <row r="54" spans="17:26">
      <c r="Q54" s="4" t="s">
        <v>38</v>
      </c>
      <c r="R54" s="4"/>
      <c r="S54" s="27">
        <f t="shared" ref="S54:U56" si="2">X49-S49</f>
        <v>-1.2925521698122999E-2</v>
      </c>
      <c r="T54" s="27">
        <f t="shared" si="2"/>
        <v>-1.9085147485284004E-2</v>
      </c>
      <c r="U54" s="27">
        <f t="shared" si="2"/>
        <v>3.7079513176407064E-3</v>
      </c>
    </row>
    <row r="55" spans="17:26">
      <c r="Q55" s="4" t="s">
        <v>39</v>
      </c>
      <c r="R55" s="4"/>
      <c r="S55" s="27">
        <f t="shared" si="2"/>
        <v>-2.6291528933963526E-3</v>
      </c>
      <c r="T55" s="27">
        <f t="shared" si="2"/>
        <v>-3.8995975548847817E-3</v>
      </c>
      <c r="U55" s="27">
        <f t="shared" si="2"/>
        <v>3.2567178408904537E-3</v>
      </c>
    </row>
    <row r="56" spans="17:26">
      <c r="Q56" s="4" t="s">
        <v>35</v>
      </c>
      <c r="R56" s="4"/>
      <c r="S56" s="27">
        <f t="shared" si="2"/>
        <v>-6.6548840013831156E-3</v>
      </c>
      <c r="T56" s="27">
        <f t="shared" si="2"/>
        <v>-9.4201722755366535E-3</v>
      </c>
      <c r="U56" s="27">
        <f t="shared" si="2"/>
        <v>3.2479949897145782E-3</v>
      </c>
    </row>
  </sheetData>
  <conditionalFormatting sqref="S54:U5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538AC-BCA9-44F8-BEF3-FB250CA0277A}">
  <dimension ref="A4:A8"/>
  <sheetViews>
    <sheetView workbookViewId="0"/>
  </sheetViews>
  <sheetFormatPr baseColWidth="10" defaultColWidth="11.3984375" defaultRowHeight="14.25"/>
  <sheetData>
    <row r="4" spans="1:1">
      <c r="A4" s="68" t="s">
        <v>22</v>
      </c>
    </row>
    <row r="5" spans="1:1">
      <c r="A5" s="69" t="s">
        <v>23</v>
      </c>
    </row>
    <row r="6" spans="1:1">
      <c r="A6" s="73" t="s">
        <v>45</v>
      </c>
    </row>
    <row r="7" spans="1:1">
      <c r="A7" s="70" t="s">
        <v>46</v>
      </c>
    </row>
    <row r="8" spans="1:1">
      <c r="A8" s="7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A38"/>
  <sheetViews>
    <sheetView topLeftCell="A2" zoomScale="85" zoomScaleNormal="85" workbookViewId="0">
      <selection activeCell="M8" sqref="M8"/>
    </sheetView>
  </sheetViews>
  <sheetFormatPr baseColWidth="10" defaultColWidth="11.3984375" defaultRowHeight="14.25"/>
  <cols>
    <col min="1" max="1" width="22.3984375" bestFit="1" customWidth="1"/>
    <col min="2" max="2" width="17.59765625" bestFit="1" customWidth="1"/>
  </cols>
  <sheetData>
    <row r="4" spans="1:1">
      <c r="A4" s="68" t="s">
        <v>22</v>
      </c>
    </row>
    <row r="5" spans="1:1">
      <c r="A5" s="69" t="s">
        <v>23</v>
      </c>
    </row>
    <row r="6" spans="1:1">
      <c r="A6" s="1" t="s">
        <v>47</v>
      </c>
    </row>
    <row r="38" spans="1:1">
      <c r="A38" s="72" t="s">
        <v>48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B28"/>
  <sheetViews>
    <sheetView workbookViewId="0">
      <selection activeCell="J9" sqref="J9"/>
    </sheetView>
  </sheetViews>
  <sheetFormatPr baseColWidth="10" defaultColWidth="11.3984375" defaultRowHeight="14.25"/>
  <sheetData>
    <row r="4" spans="1:1">
      <c r="A4" s="68" t="s">
        <v>22</v>
      </c>
    </row>
    <row r="5" spans="1:1">
      <c r="A5" s="69" t="s">
        <v>23</v>
      </c>
    </row>
    <row r="6" spans="1:1">
      <c r="A6" s="1" t="s">
        <v>49</v>
      </c>
    </row>
    <row r="28" spans="2:2">
      <c r="B28" t="s">
        <v>50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B26"/>
  <sheetViews>
    <sheetView workbookViewId="0">
      <selection activeCell="A6" sqref="A6"/>
    </sheetView>
  </sheetViews>
  <sheetFormatPr baseColWidth="10" defaultColWidth="11.3984375" defaultRowHeight="14.25"/>
  <sheetData>
    <row r="4" spans="1:1">
      <c r="A4" s="68" t="s">
        <v>22</v>
      </c>
    </row>
    <row r="5" spans="1:1">
      <c r="A5" s="69" t="s">
        <v>23</v>
      </c>
    </row>
    <row r="6" spans="1:1">
      <c r="A6" s="1" t="s">
        <v>51</v>
      </c>
    </row>
    <row r="26" spans="2:2">
      <c r="B26" t="s">
        <v>52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0"/>
  <sheetViews>
    <sheetView tabSelected="1" zoomScale="70" zoomScaleNormal="70" workbookViewId="0">
      <selection sqref="A1:XFD5"/>
    </sheetView>
  </sheetViews>
  <sheetFormatPr baseColWidth="10" defaultColWidth="11.3984375" defaultRowHeight="14.25"/>
  <cols>
    <col min="1" max="16384" width="11.3984375" style="35"/>
  </cols>
  <sheetData>
    <row r="1" spans="1:7" customFormat="1"/>
    <row r="2" spans="1:7" customFormat="1"/>
    <row r="3" spans="1:7" customFormat="1"/>
    <row r="4" spans="1:7" customFormat="1">
      <c r="A4" s="68" t="s">
        <v>22</v>
      </c>
    </row>
    <row r="5" spans="1:7" customFormat="1">
      <c r="A5" s="69" t="s">
        <v>23</v>
      </c>
    </row>
    <row r="6" spans="1:7">
      <c r="A6" s="35" t="s">
        <v>53</v>
      </c>
      <c r="B6" s="35" t="s">
        <v>54</v>
      </c>
      <c r="C6" s="35" t="s">
        <v>55</v>
      </c>
      <c r="D6" s="35" t="s">
        <v>56</v>
      </c>
      <c r="E6" s="35" t="s">
        <v>57</v>
      </c>
    </row>
    <row r="7" spans="1:7">
      <c r="A7" s="36">
        <v>1950</v>
      </c>
      <c r="B7" s="37">
        <v>6476</v>
      </c>
      <c r="C7" s="37">
        <v>3359</v>
      </c>
      <c r="D7" s="37">
        <v>1540</v>
      </c>
      <c r="E7" s="37">
        <v>604</v>
      </c>
      <c r="G7" s="66" t="s">
        <v>58</v>
      </c>
    </row>
    <row r="8" spans="1:7">
      <c r="A8" s="36">
        <v>1955</v>
      </c>
      <c r="B8" s="37">
        <v>7599</v>
      </c>
      <c r="C8" s="37">
        <v>3742</v>
      </c>
      <c r="D8" s="37">
        <v>1783</v>
      </c>
      <c r="E8" s="37">
        <v>651</v>
      </c>
    </row>
    <row r="9" spans="1:7">
      <c r="A9" s="36">
        <v>1960</v>
      </c>
      <c r="B9" s="37">
        <v>9095</v>
      </c>
      <c r="C9" s="37">
        <v>4190</v>
      </c>
      <c r="D9" s="37">
        <v>2030</v>
      </c>
      <c r="E9" s="37">
        <v>742</v>
      </c>
    </row>
    <row r="10" spans="1:7">
      <c r="A10" s="36">
        <v>1965</v>
      </c>
      <c r="B10" s="37">
        <v>10802</v>
      </c>
      <c r="C10" s="37">
        <v>4746</v>
      </c>
      <c r="D10" s="37">
        <v>2314</v>
      </c>
      <c r="E10" s="37">
        <v>864</v>
      </c>
    </row>
    <row r="11" spans="1:7">
      <c r="A11" s="36">
        <v>1970</v>
      </c>
      <c r="B11" s="37">
        <v>12279</v>
      </c>
      <c r="C11" s="37">
        <v>5492</v>
      </c>
      <c r="D11" s="37">
        <v>2686</v>
      </c>
      <c r="E11" s="37">
        <v>1022</v>
      </c>
    </row>
    <row r="12" spans="1:7">
      <c r="A12" s="36">
        <v>1975</v>
      </c>
      <c r="B12" s="37">
        <v>13285</v>
      </c>
      <c r="C12" s="37">
        <v>6471</v>
      </c>
      <c r="D12" s="37">
        <v>3080</v>
      </c>
      <c r="E12" s="37">
        <v>1230</v>
      </c>
    </row>
    <row r="13" spans="1:7">
      <c r="A13" s="36">
        <v>1980</v>
      </c>
      <c r="B13" s="37">
        <v>14028</v>
      </c>
      <c r="C13" s="37">
        <v>7871</v>
      </c>
      <c r="D13" s="37">
        <v>3551</v>
      </c>
      <c r="E13" s="37">
        <v>1451</v>
      </c>
    </row>
    <row r="14" spans="1:7">
      <c r="A14" s="36">
        <v>1985</v>
      </c>
      <c r="B14" s="37">
        <v>14640</v>
      </c>
      <c r="C14" s="37">
        <v>9479</v>
      </c>
      <c r="D14" s="37">
        <v>4100</v>
      </c>
      <c r="E14" s="37">
        <v>1730</v>
      </c>
    </row>
    <row r="15" spans="1:7">
      <c r="A15" s="36">
        <v>1990</v>
      </c>
      <c r="B15" s="37">
        <v>15310</v>
      </c>
      <c r="C15" s="37">
        <v>10855</v>
      </c>
      <c r="D15" s="37">
        <v>4844</v>
      </c>
      <c r="E15" s="37">
        <v>2095</v>
      </c>
    </row>
    <row r="16" spans="1:7">
      <c r="A16" s="36">
        <v>1995</v>
      </c>
      <c r="B16" s="37">
        <v>16265</v>
      </c>
      <c r="C16" s="37">
        <v>11792</v>
      </c>
      <c r="D16" s="37">
        <v>5839</v>
      </c>
      <c r="E16" s="37">
        <v>2526</v>
      </c>
    </row>
    <row r="17" spans="1:5">
      <c r="A17" s="36">
        <v>2000</v>
      </c>
      <c r="B17" s="37">
        <v>16831</v>
      </c>
      <c r="C17" s="37">
        <v>12773</v>
      </c>
      <c r="D17" s="37">
        <v>7007</v>
      </c>
      <c r="E17" s="37">
        <v>3017</v>
      </c>
    </row>
    <row r="18" spans="1:5">
      <c r="A18" s="36">
        <v>2005</v>
      </c>
      <c r="B18" s="37">
        <v>17025</v>
      </c>
      <c r="C18" s="37">
        <v>13527</v>
      </c>
      <c r="D18" s="37">
        <v>8494</v>
      </c>
      <c r="E18" s="37">
        <v>3602</v>
      </c>
    </row>
    <row r="19" spans="1:5">
      <c r="A19" s="36">
        <v>2010</v>
      </c>
      <c r="B19" s="37">
        <v>16683</v>
      </c>
      <c r="C19" s="37">
        <v>14316</v>
      </c>
      <c r="D19" s="37">
        <v>9839</v>
      </c>
      <c r="E19" s="37">
        <v>4385</v>
      </c>
    </row>
    <row r="20" spans="1:5">
      <c r="A20" s="36">
        <v>2015</v>
      </c>
      <c r="B20" s="37">
        <v>15930</v>
      </c>
      <c r="C20" s="37">
        <v>15330</v>
      </c>
      <c r="D20" s="37">
        <v>10814</v>
      </c>
      <c r="E20" s="37">
        <v>5448</v>
      </c>
    </row>
    <row r="21" spans="1:5">
      <c r="A21" s="36">
        <v>2020</v>
      </c>
      <c r="B21" s="37">
        <v>15533</v>
      </c>
      <c r="C21" s="37">
        <v>16657</v>
      </c>
      <c r="D21" s="37">
        <v>11995</v>
      </c>
      <c r="E21" s="37">
        <v>6697</v>
      </c>
    </row>
    <row r="22" spans="1:5">
      <c r="A22" s="36">
        <v>2025</v>
      </c>
      <c r="B22" s="37">
        <v>14616</v>
      </c>
      <c r="C22" s="37">
        <v>16499</v>
      </c>
      <c r="D22" s="37">
        <v>12714</v>
      </c>
      <c r="E22" s="37">
        <v>8178</v>
      </c>
    </row>
    <row r="23" spans="1:5">
      <c r="A23" s="36">
        <v>2030</v>
      </c>
      <c r="B23" s="37">
        <v>14024</v>
      </c>
      <c r="C23" s="37">
        <v>16187</v>
      </c>
      <c r="D23" s="37">
        <v>13537</v>
      </c>
      <c r="E23" s="37">
        <v>9668</v>
      </c>
    </row>
    <row r="24" spans="1:5">
      <c r="A24" s="36">
        <v>2035</v>
      </c>
      <c r="B24" s="37">
        <v>13423</v>
      </c>
      <c r="C24" s="37">
        <v>15496</v>
      </c>
      <c r="D24" s="37">
        <v>14619</v>
      </c>
      <c r="E24" s="37">
        <v>11011</v>
      </c>
    </row>
    <row r="25" spans="1:5">
      <c r="A25" s="36">
        <v>2040</v>
      </c>
      <c r="B25" s="37">
        <v>12684</v>
      </c>
      <c r="C25" s="37">
        <v>14874</v>
      </c>
      <c r="D25" s="37">
        <v>15334</v>
      </c>
      <c r="E25" s="37">
        <v>12442</v>
      </c>
    </row>
    <row r="26" spans="1:5">
      <c r="A26" s="36">
        <v>2045</v>
      </c>
      <c r="B26" s="37">
        <v>12038</v>
      </c>
      <c r="C26" s="37">
        <v>14174</v>
      </c>
      <c r="D26" s="37">
        <v>15692</v>
      </c>
      <c r="E26" s="37">
        <v>13894</v>
      </c>
    </row>
    <row r="27" spans="1:5">
      <c r="A27" s="36">
        <v>2050</v>
      </c>
      <c r="B27" s="37">
        <v>11513</v>
      </c>
      <c r="C27" s="37">
        <v>13624</v>
      </c>
      <c r="D27" s="37">
        <v>15498</v>
      </c>
      <c r="E27" s="37">
        <v>15323</v>
      </c>
    </row>
    <row r="28" spans="1:5">
      <c r="A28" s="36">
        <v>2055</v>
      </c>
      <c r="B28" s="37">
        <v>11048</v>
      </c>
      <c r="C28" s="37">
        <v>13065</v>
      </c>
      <c r="D28" s="37">
        <v>14887</v>
      </c>
      <c r="E28" s="37">
        <v>16820</v>
      </c>
    </row>
    <row r="29" spans="1:5">
      <c r="A29" s="36">
        <v>2060</v>
      </c>
      <c r="B29" s="37">
        <v>10626</v>
      </c>
      <c r="C29" s="37">
        <v>12363</v>
      </c>
      <c r="D29" s="37">
        <v>14332</v>
      </c>
      <c r="E29" s="37">
        <v>18088</v>
      </c>
    </row>
    <row r="30" spans="1:5">
      <c r="A30" s="36">
        <v>2065</v>
      </c>
      <c r="B30" s="37">
        <v>10218</v>
      </c>
      <c r="C30" s="37">
        <v>11744</v>
      </c>
      <c r="D30" s="37">
        <v>13694</v>
      </c>
      <c r="E30" s="37">
        <v>19076</v>
      </c>
    </row>
    <row r="31" spans="1:5">
      <c r="A31" s="36">
        <v>2070</v>
      </c>
      <c r="B31" s="37">
        <v>9816</v>
      </c>
      <c r="C31" s="37">
        <v>11238</v>
      </c>
      <c r="D31" s="37">
        <v>13187</v>
      </c>
      <c r="E31" s="37">
        <v>19574</v>
      </c>
    </row>
    <row r="32" spans="1:5">
      <c r="A32" s="36">
        <v>2075</v>
      </c>
      <c r="B32" s="37">
        <v>9442</v>
      </c>
      <c r="C32" s="37">
        <v>10788</v>
      </c>
      <c r="D32" s="37">
        <v>12665</v>
      </c>
      <c r="E32" s="37">
        <v>19780</v>
      </c>
    </row>
    <row r="33" spans="1:7">
      <c r="A33" s="36">
        <v>2080</v>
      </c>
      <c r="B33" s="37">
        <v>9101</v>
      </c>
      <c r="C33" s="37">
        <v>10379</v>
      </c>
      <c r="D33" s="37">
        <v>12000</v>
      </c>
      <c r="E33" s="37">
        <v>19863</v>
      </c>
    </row>
    <row r="34" spans="1:7">
      <c r="A34" s="36">
        <v>2085</v>
      </c>
      <c r="B34" s="37">
        <v>8793</v>
      </c>
      <c r="C34" s="37">
        <v>9982</v>
      </c>
      <c r="D34" s="37">
        <v>11414</v>
      </c>
      <c r="E34" s="37">
        <v>19680</v>
      </c>
    </row>
    <row r="35" spans="1:7">
      <c r="A35" s="36">
        <v>2090</v>
      </c>
      <c r="B35" s="37">
        <v>8507</v>
      </c>
      <c r="C35" s="37">
        <v>9589</v>
      </c>
      <c r="D35" s="37">
        <v>10934</v>
      </c>
      <c r="E35" s="37">
        <v>19281</v>
      </c>
    </row>
    <row r="36" spans="1:7">
      <c r="A36" s="36">
        <v>2095</v>
      </c>
      <c r="B36" s="37">
        <v>8232</v>
      </c>
      <c r="C36" s="37">
        <v>9223</v>
      </c>
      <c r="D36" s="37">
        <v>10507</v>
      </c>
      <c r="E36" s="37">
        <v>18778</v>
      </c>
      <c r="G36" s="35" t="s">
        <v>59</v>
      </c>
    </row>
    <row r="37" spans="1:7">
      <c r="A37" s="36">
        <v>2100</v>
      </c>
      <c r="B37" s="37">
        <v>7964</v>
      </c>
      <c r="C37" s="37">
        <v>8891</v>
      </c>
      <c r="D37" s="37">
        <v>10118</v>
      </c>
      <c r="E37" s="37">
        <v>18248</v>
      </c>
    </row>
    <row r="39" spans="1:7">
      <c r="A39" s="35" t="s">
        <v>60</v>
      </c>
      <c r="B39" s="35" t="s">
        <v>61</v>
      </c>
    </row>
    <row r="40" spans="1:7">
      <c r="A40" s="35" t="s">
        <v>62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Mapa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</dc:creator>
  <cp:keywords/>
  <dc:description/>
  <cp:lastModifiedBy>Yesica Fernandez Malo</cp:lastModifiedBy>
  <cp:revision/>
  <dcterms:created xsi:type="dcterms:W3CDTF">2020-11-09T14:41:27Z</dcterms:created>
  <dcterms:modified xsi:type="dcterms:W3CDTF">2023-11-07T23:54:34Z</dcterms:modified>
  <cp:category/>
  <cp:contentStatus/>
</cp:coreProperties>
</file>